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260" windowHeight="8250" firstSheet="3" activeTab="3"/>
  </bookViews>
  <sheets>
    <sheet name="ПОТРЕБ-ТЬ2014" sheetId="1" r:id="rId1"/>
    <sheet name="Лист2" sheetId="2" r:id="rId2"/>
    <sheet name="Триф-ция завед." sheetId="3" r:id="rId3"/>
    <sheet name="ПФХД" sheetId="4" r:id="rId4"/>
  </sheets>
  <definedNames/>
  <calcPr fullCalcOnLoad="1"/>
</workbook>
</file>

<file path=xl/sharedStrings.xml><?xml version="1.0" encoding="utf-8"?>
<sst xmlns="http://schemas.openxmlformats.org/spreadsheetml/2006/main" count="371" uniqueCount="283">
  <si>
    <t>МДОБУ</t>
  </si>
  <si>
    <t>ФИО Заведующей</t>
  </si>
  <si>
    <t>Патрихалко Светлана Владимировна</t>
  </si>
  <si>
    <t>Карпешина Людмила Николаевна</t>
  </si>
  <si>
    <t>Славко Наталья Рудольфовна</t>
  </si>
  <si>
    <t>Гончарова Елена Валентиновна</t>
  </si>
  <si>
    <t>Назаренко Наталья Вячеславовна</t>
  </si>
  <si>
    <t>Ярчук Ольга Владимировна</t>
  </si>
  <si>
    <t>Костырева Елизавета Николаевна</t>
  </si>
  <si>
    <t>Ярощук Галина Николаевна</t>
  </si>
  <si>
    <t>Комарова Елена Сергеевна</t>
  </si>
  <si>
    <t>Дата окончания тарификационной категории</t>
  </si>
  <si>
    <t>Кабахно Надежда Васильевна</t>
  </si>
  <si>
    <t>Редькина Светлана Александровна</t>
  </si>
  <si>
    <t>Саттарова Валентина Николаевна</t>
  </si>
  <si>
    <t>Аваргина Ольга Николаевна</t>
  </si>
  <si>
    <t>Бондарева Любовь Васильевна</t>
  </si>
  <si>
    <t>Золотарева Елена Витальевна</t>
  </si>
  <si>
    <t>Петрова Светлана Борисовна</t>
  </si>
  <si>
    <t>Рассказова Татьяна Георгиевна</t>
  </si>
  <si>
    <t>Чумбуридзе Анна Анатольевна</t>
  </si>
  <si>
    <t>Ковалева Светлана Николаевна</t>
  </si>
  <si>
    <t>Кузнецова Валентина Ивановна</t>
  </si>
  <si>
    <t>Абазова Анна Павловна</t>
  </si>
  <si>
    <t>Калиниченко Анна Владимировна</t>
  </si>
  <si>
    <t>Пикус Екатерина Семеновна</t>
  </si>
  <si>
    <t>Овсова Ольга Николаевна</t>
  </si>
  <si>
    <t>Бирюкова Елена Анатольевна</t>
  </si>
  <si>
    <t>Прибытко Татьяна Владимировна</t>
  </si>
  <si>
    <t>Фролова Галина Николаевна</t>
  </si>
  <si>
    <t>Ефимова Людмила Викторовна</t>
  </si>
  <si>
    <t>Былева Ирина Владимировна</t>
  </si>
  <si>
    <t>Киселева Ирина Юрьевна</t>
  </si>
  <si>
    <t>№ 1</t>
  </si>
  <si>
    <t>№ 3</t>
  </si>
  <si>
    <t>№ 4</t>
  </si>
  <si>
    <t>№ 5</t>
  </si>
  <si>
    <t>№ 6</t>
  </si>
  <si>
    <t>№ 7</t>
  </si>
  <si>
    <t>№ 8</t>
  </si>
  <si>
    <t>№ 10</t>
  </si>
  <si>
    <t>№ 11</t>
  </si>
  <si>
    <t>№ 12</t>
  </si>
  <si>
    <t>№ 15</t>
  </si>
  <si>
    <t>№ 17</t>
  </si>
  <si>
    <t>№ 18</t>
  </si>
  <si>
    <t>№ 19</t>
  </si>
  <si>
    <t>№ 20</t>
  </si>
  <si>
    <t>№ 21</t>
  </si>
  <si>
    <t>№ 22</t>
  </si>
  <si>
    <t>№ 26</t>
  </si>
  <si>
    <t>Возн</t>
  </si>
  <si>
    <t>Чамл.</t>
  </si>
  <si>
    <t>Роз.</t>
  </si>
  <si>
    <t>Зас.</t>
  </si>
  <si>
    <t>Харьк.</t>
  </si>
  <si>
    <t>Кал.</t>
  </si>
  <si>
    <t>Ахм.</t>
  </si>
  <si>
    <t>П-С</t>
  </si>
  <si>
    <t>Крас.</t>
  </si>
  <si>
    <t>Упор.</t>
  </si>
  <si>
    <t>Влад.</t>
  </si>
  <si>
    <t>Вес.</t>
  </si>
  <si>
    <t>08.12.2015 - высш.</t>
  </si>
  <si>
    <t>24.12.2015 - 1 кат.</t>
  </si>
  <si>
    <t>23.12.2014 - высш.</t>
  </si>
  <si>
    <t>29.11.2015 - 1 кат.</t>
  </si>
  <si>
    <t>23.12.2014 - 1 кат.</t>
  </si>
  <si>
    <t>06.03.2013 - 1 кат.</t>
  </si>
  <si>
    <t>29.01.2014 - высш.</t>
  </si>
  <si>
    <t>30.04.2013 - высш</t>
  </si>
  <si>
    <t>30.10.2014 - 1 кат.</t>
  </si>
  <si>
    <t>-</t>
  </si>
  <si>
    <t>24.11.2015 - 1 кат.</t>
  </si>
  <si>
    <t>30.11.2011 - высш. - 3%</t>
  </si>
  <si>
    <t>03.04.2014 - 1 кат.</t>
  </si>
  <si>
    <t>06.03.2013 1 кат. - 3%</t>
  </si>
  <si>
    <t>20.04.2015 - 1 кат.</t>
  </si>
  <si>
    <t>27.12.2012 - высш. - 3%</t>
  </si>
  <si>
    <t>06.03.2013 - 1 кат. - 3%</t>
  </si>
  <si>
    <t>МДОУ № 1</t>
  </si>
  <si>
    <t>МДОУ № 3</t>
  </si>
  <si>
    <t>МДОУ № 4</t>
  </si>
  <si>
    <t>МДОУ № 5</t>
  </si>
  <si>
    <t>МДОУ № 6</t>
  </si>
  <si>
    <t>МДОУ № 7</t>
  </si>
  <si>
    <t>МДОУ № 8</t>
  </si>
  <si>
    <t>МДОУ № 10</t>
  </si>
  <si>
    <t>МДОУ № 11</t>
  </si>
  <si>
    <t>МДОУ № 12</t>
  </si>
  <si>
    <t>МДОУ № 15</t>
  </si>
  <si>
    <t>МДОУ № 17</t>
  </si>
  <si>
    <t>МДОУ № 18</t>
  </si>
  <si>
    <t>МДОУ № 19</t>
  </si>
  <si>
    <t>МДОУ № 20</t>
  </si>
  <si>
    <t>МДОУ № 21</t>
  </si>
  <si>
    <t>МДОУ № 22</t>
  </si>
  <si>
    <t>МДОУ№ 26</t>
  </si>
  <si>
    <t>МДОУ № 3 Возн</t>
  </si>
  <si>
    <t>МДОУ № 4 Чамл.</t>
  </si>
  <si>
    <t>МДОУ № 6 Роз.</t>
  </si>
  <si>
    <t>МДОУ № 7 Зас.</t>
  </si>
  <si>
    <t>МДОУ № 8 Харьк.</t>
  </si>
  <si>
    <t>МДОУ № 10 Кал.</t>
  </si>
  <si>
    <t>МДОУ № 12 Ахм.</t>
  </si>
  <si>
    <t>МДОУ № 13 П-С</t>
  </si>
  <si>
    <t>МДОУ № 14 Крас.</t>
  </si>
  <si>
    <t>МДОУ № 19 Упор.</t>
  </si>
  <si>
    <t>МДОУ № 21 Влад.</t>
  </si>
  <si>
    <t>МДОУ № 34 Вес.</t>
  </si>
  <si>
    <t>Мясо гов.</t>
  </si>
  <si>
    <t>Молоко</t>
  </si>
  <si>
    <t>Кефир</t>
  </si>
  <si>
    <t>Ряженка</t>
  </si>
  <si>
    <t>Сметана</t>
  </si>
  <si>
    <t>Творог</t>
  </si>
  <si>
    <t>Сыр</t>
  </si>
  <si>
    <t>котир</t>
  </si>
  <si>
    <t>факт</t>
  </si>
  <si>
    <t>разн</t>
  </si>
  <si>
    <t>224,6 кг</t>
  </si>
  <si>
    <t>29 за 0,5</t>
  </si>
  <si>
    <t>41 за 0,4</t>
  </si>
  <si>
    <t>31 за 0,2</t>
  </si>
  <si>
    <t>29 л</t>
  </si>
  <si>
    <t>30 л</t>
  </si>
  <si>
    <t xml:space="preserve">275 кг </t>
  </si>
  <si>
    <t>Д/С</t>
  </si>
  <si>
    <t>на 3кварт</t>
  </si>
  <si>
    <t>на 2е полугод.</t>
  </si>
  <si>
    <t>нужно</t>
  </si>
  <si>
    <t>остаток</t>
  </si>
  <si>
    <t>%</t>
  </si>
  <si>
    <t>Фев.-Июль без мол.яиц</t>
  </si>
  <si>
    <t>мол.+яйца фев.-апр.</t>
  </si>
  <si>
    <t>№ п/п</t>
  </si>
  <si>
    <t>УТВЕРЖДАЮ</t>
  </si>
  <si>
    <t>(подпись)</t>
  </si>
  <si>
    <t>(расшифровка подписи)</t>
  </si>
  <si>
    <t>План финансово-хозяйственной деятельности</t>
  </si>
  <si>
    <t>КОДЫ</t>
  </si>
  <si>
    <t>Форма по КФД</t>
  </si>
  <si>
    <t>Дата</t>
  </si>
  <si>
    <t>Наименование показателя</t>
  </si>
  <si>
    <t>из них: 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</si>
  <si>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</si>
  <si>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</si>
  <si>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</si>
  <si>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</si>
  <si>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в том числе: денежные средства учреждения на счетах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</si>
  <si>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</si>
  <si>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</si>
  <si>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</si>
  <si>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</si>
  <si>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 долговые обязательства</t>
  </si>
  <si>
    <t>кредиторская задолженность:</t>
  </si>
  <si>
    <t>в том числе: просроченная кредиторская задолженность</t>
  </si>
  <si>
    <t>Таблица 2</t>
  </si>
  <si>
    <t>Объем финансового обеспечения, руб. (с точностью до двух знаков после запятой – 0,00)</t>
  </si>
  <si>
    <t>всего</t>
  </si>
  <si>
    <t>в том числе: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</si>
  <si>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</si>
  <si>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из них гранты</t>
  </si>
  <si>
    <t>X</t>
  </si>
  <si>
    <t>в том числе: доходы от  собственности</t>
  </si>
  <si>
    <t>прочие доходы</t>
  </si>
  <si>
    <t>доходы от операций с активами</t>
  </si>
  <si>
    <t>Выплаты по расходам, 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</si>
  <si>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</si>
  <si>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</si>
  <si>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</si>
  <si>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</si>
  <si>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Поступление финансовых 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</si>
  <si>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</si>
  <si>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</si>
  <si>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</si>
  <si>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</si>
  <si>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</si>
  <si>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Х</t>
  </si>
  <si>
    <t>Остаток средств на конец года</t>
  </si>
  <si>
    <t>Таблица 2.1</t>
  </si>
  <si>
    <t>Сумма выплат по расходам на закупку товаров, работ и услуг, руб. (с точностью до двух знаков после запятой – 0,00)</t>
  </si>
  <si>
    <t>всего на закупки</t>
  </si>
  <si>
    <t>в соответствии с Федеральным законом от 5 апреля 2013 г. № 44-ФЗ «О контрактной системе в сфере закупок товаров, работ, услуг для обеспечения государственных и муниципальных нужд»</t>
  </si>
  <si>
    <t>Выплаты по расходам на закупку товаров, работ, услуг  всего:</t>
  </si>
  <si>
    <t>V. Сведения о средствах, поступающих во временное распоряжение учреждения (подразделения)</t>
  </si>
  <si>
    <t>Код строки</t>
  </si>
  <si>
    <t>Остаток средств на начало года</t>
  </si>
  <si>
    <t>Поступление</t>
  </si>
  <si>
    <t>Выбытие</t>
  </si>
  <si>
    <t>VI. Справочная информация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</si>
  <si>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</si>
  <si>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</si>
  <si>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</si>
  <si>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субсидии, предоставляемые в соответствии с абзацем вторым пункта 1 статьи 78.1 Бюджетного окдекса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</si>
  <si>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</si>
  <si>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</si>
  <si>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основе и от иной приносящей доход деятельности</t>
  </si>
  <si>
    <t>Код по бюджетной классификации Российской Федерации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</si>
  <si>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</si>
  <si>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</si>
  <si>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</si>
  <si>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Безвозмездные перечисления организациям</t>
  </si>
  <si>
    <t>прочие расходы (кроме расходов на закупку товаров, работ, услуг)</t>
  </si>
  <si>
    <t>Остаток средств на начало года всего,</t>
  </si>
  <si>
    <t>1.1</t>
  </si>
  <si>
    <t>1.2</t>
  </si>
  <si>
    <t>2</t>
  </si>
  <si>
    <t>2.1</t>
  </si>
  <si>
    <t>2.1.1</t>
  </si>
  <si>
    <t>2.1.2</t>
  </si>
  <si>
    <t>2.2</t>
  </si>
  <si>
    <t>2.3</t>
  </si>
  <si>
    <t>2.4</t>
  </si>
  <si>
    <t>3</t>
  </si>
  <si>
    <t>3.1</t>
  </si>
  <si>
    <t>3.2</t>
  </si>
  <si>
    <t>3.2.1</t>
  </si>
  <si>
    <t>Нефинансовые активы, всего</t>
  </si>
  <si>
    <t>денежные средства учреждения, размещенные на депозиты в кредитной организации</t>
  </si>
  <si>
    <t>Поступления от доходов, всего:</t>
  </si>
  <si>
    <t>(наименование должности лица, утверждающего документ)</t>
  </si>
  <si>
    <t>по ОКПО</t>
  </si>
  <si>
    <t>ИНН/КПП</t>
  </si>
  <si>
    <t>Единица измерения</t>
  </si>
  <si>
    <t>руб.</t>
  </si>
  <si>
    <t>по ОКЕИ</t>
  </si>
  <si>
    <t>Управление образования администрации муниципального образования Лабинский район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</si>
  <si>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</si>
  <si>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</si>
  <si>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</si>
  <si>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1.3. Перечень услуг (работ), осуществляемых на платной основе:</t>
  </si>
  <si>
    <t>Наименование муниципального</t>
  </si>
  <si>
    <t>бюджетного учреждения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</si>
  <si>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</si>
  <si>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</si>
  <si>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</si>
  <si>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муниципального бюджетного учреждения</t>
  </si>
  <si>
    <t>(подразделения)</t>
  </si>
  <si>
    <t>Год начала закупки</t>
  </si>
  <si>
    <t>в соответствии с Федеральным законом от 18 июля 2011 г. № 223-ФЗ «О закупках товаров, работ, услуг отдельными видами юридических лиц»</t>
  </si>
  <si>
    <t>в том числе: на оплату контрактов заключенных до начала очередного финансового  года:</t>
  </si>
  <si>
    <t>на закупку товаров работ, услуг по году начала закупки:</t>
  </si>
  <si>
    <t>Сумма (руб., с точностью до двух знаков после запятой – 0,00)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</si>
  <si>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</si>
  <si>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Код  по реестру юридических лиц, не</t>
  </si>
  <si>
    <t>являющихся участниками бюджетного процесса</t>
  </si>
  <si>
    <t>доходы от оказания услуг,  работ, всего</t>
  </si>
  <si>
    <t>в том числе от оказания платных услуг</t>
  </si>
  <si>
    <t>из них: налог на имущество</t>
  </si>
  <si>
    <t>платы за загрязнение окружающей среды</t>
  </si>
  <si>
    <t>(последнюю отчетную дату)</t>
  </si>
  <si>
    <t>Сумма руб.</t>
  </si>
  <si>
    <t xml:space="preserve">II. Показатели финансового состояния учреждения (подразделения) </t>
  </si>
  <si>
    <t>Таблица 1</t>
  </si>
  <si>
    <t>И.Ю. Кухно</t>
  </si>
  <si>
    <t>Заместитель директора МКУ ЦБ УО</t>
  </si>
  <si>
    <t>Главный бухгалтер</t>
  </si>
  <si>
    <t>Н.В.Колесникова</t>
  </si>
  <si>
    <t>прочие налоги и сборы</t>
  </si>
  <si>
    <t>на 2018 год и плановый период 2019-2020 гг.</t>
  </si>
  <si>
    <t>III. Показатели по поступлениям и выплатам учреждения (подразделения) на 2018 год</t>
  </si>
  <si>
    <t xml:space="preserve">из них: оплата труда </t>
  </si>
  <si>
    <t>начисления на выплаты по оплате труда</t>
  </si>
  <si>
    <t>расходы на закупку товаров, работ, услуг</t>
  </si>
  <si>
    <t>на 2018 г. очередной финансовый год</t>
  </si>
  <si>
    <t>на 2019 г. 1-ый год планового периода</t>
  </si>
  <si>
    <t>на 2020 г. 2-й год планового периода</t>
  </si>
  <si>
    <t>на      01 января 2018 года.</t>
  </si>
  <si>
    <t>Муниципальное общеобразовательное бюджетное учреждение средняя общеобразовательная школа № 16 ст.Каладжинской  муниципального образования Лабинский район</t>
  </si>
  <si>
    <t>Начальник  управления образования</t>
  </si>
  <si>
    <t>2314011670/231401001</t>
  </si>
  <si>
    <t>352532, Россия, Краснодарский край, Лабинский район, станица Каладжинская, улица Ленина, 69</t>
  </si>
  <si>
    <t>03309148</t>
  </si>
  <si>
    <t>Создание максимально благоприятных условий для развития способностей каждого ребенка, воспитание свободной, интеллектуально развитой, духовно богатой, физически здоровой, творчески мыслящей личности, обладающей прочными базовыми знаниями,ориентированной на общечеловеческие нравственные ценности, способной к успешной самореализации в условиях современного общества.</t>
  </si>
  <si>
    <t>Предоставление начального общего, основного общего и среднего общего образования.</t>
  </si>
  <si>
    <t>нет</t>
  </si>
  <si>
    <r>
      <t xml:space="preserve">1.4. Общая балансовая стоимость недвижимого муниципального имущества на дату составления Плана (в том числе закрепленного за муниципальным чреждением на праве оперативного управления; приобретенного муниципальным учреждением за счет выделенных собственником имущества учреждения средств; приобретенного муниципальным учреждением за счет доходов, полученных от иной приносящей доход деятельности), рублей: </t>
    </r>
    <r>
      <rPr>
        <u val="single"/>
        <sz val="12"/>
        <color indexed="8"/>
        <rFont val="Times New Roman"/>
        <family val="1"/>
      </rPr>
      <t>21 278 186,27</t>
    </r>
  </si>
  <si>
    <r>
      <t xml:space="preserve">1.5. Общая балансовая стоимость движимого муниципального имущества на дату составления Плана, рублей: </t>
    </r>
    <r>
      <rPr>
        <u val="single"/>
        <sz val="12"/>
        <rFont val="Times New Roman"/>
        <family val="1"/>
      </rPr>
      <t>9 557 465,4</t>
    </r>
    <r>
      <rPr>
        <sz val="12"/>
        <rFont val="Times New Roman"/>
        <family val="1"/>
      </rPr>
      <t>,  в том числе балансовая стоимость особо ценного движимого имущества:</t>
    </r>
    <r>
      <rPr>
        <u val="single"/>
        <sz val="12"/>
        <rFont val="Times New Roman"/>
        <family val="1"/>
      </rPr>
      <t>4 874 244,74</t>
    </r>
  </si>
  <si>
    <t>Директор МОБУ СОШ № 16</t>
  </si>
  <si>
    <t>И.В.Симонова</t>
  </si>
  <si>
    <t>А.В.Захарин</t>
  </si>
  <si>
    <t>"20"августа 2018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</si>
</sst>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9"/>
      <name val="Arial"/>
      <family val="2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wrapText="1"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14" fontId="60" fillId="0" borderId="10" xfId="0" applyNumberFormat="1" applyFont="1" applyBorder="1" applyAlignment="1">
      <alignment/>
    </xf>
    <xf numFmtId="0" fontId="60" fillId="0" borderId="10" xfId="0" applyFont="1" applyBorder="1" applyAlignment="1">
      <alignment horizontal="center"/>
    </xf>
    <xf numFmtId="9" fontId="6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wrapText="1"/>
    </xf>
    <xf numFmtId="1" fontId="0" fillId="0" borderId="0" xfId="0" applyNumberFormat="1" applyBorder="1" applyAlignment="1" applyProtection="1">
      <alignment/>
      <protection locked="0"/>
    </xf>
    <xf numFmtId="0" fontId="3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right" vertical="center" wrapText="1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6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6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6" fillId="0" borderId="13" xfId="0" applyNumberFormat="1" applyFont="1" applyBorder="1" applyAlignment="1">
      <alignment wrapText="1"/>
    </xf>
    <xf numFmtId="4" fontId="0" fillId="0" borderId="0" xfId="0" applyNumberFormat="1" applyBorder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vertical="top"/>
    </xf>
    <xf numFmtId="0" fontId="10" fillId="0" borderId="15" xfId="0" applyNumberFormat="1" applyFont="1" applyFill="1" applyBorder="1" applyAlignment="1">
      <alignment vertical="top"/>
    </xf>
    <xf numFmtId="0" fontId="11" fillId="0" borderId="0" xfId="0" applyFont="1" applyFill="1" applyAlignment="1">
      <alignment horizontal="left"/>
    </xf>
    <xf numFmtId="0" fontId="9" fillId="0" borderId="0" xfId="0" applyNumberFormat="1" applyFont="1" applyFill="1" applyBorder="1" applyAlignment="1">
      <alignment/>
    </xf>
    <xf numFmtId="0" fontId="63" fillId="0" borderId="0" xfId="0" applyFont="1" applyFill="1" applyAlignment="1">
      <alignment horizontal="left"/>
    </xf>
    <xf numFmtId="0" fontId="62" fillId="0" borderId="0" xfId="0" applyFont="1" applyFill="1" applyAlignment="1">
      <alignment horizontal="left"/>
    </xf>
    <xf numFmtId="0" fontId="64" fillId="0" borderId="10" xfId="0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62" fillId="0" borderId="10" xfId="0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Alignment="1">
      <alignment/>
    </xf>
    <xf numFmtId="0" fontId="62" fillId="0" borderId="16" xfId="0" applyFont="1" applyFill="1" applyBorder="1" applyAlignment="1">
      <alignment horizontal="left" vertical="top" wrapText="1"/>
    </xf>
    <xf numFmtId="0" fontId="62" fillId="0" borderId="17" xfId="0" applyFont="1" applyFill="1" applyBorder="1" applyAlignment="1">
      <alignment horizontal="left" vertical="top" wrapText="1"/>
    </xf>
    <xf numFmtId="0" fontId="6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65" fillId="0" borderId="0" xfId="0" applyFont="1" applyFill="1" applyAlignment="1">
      <alignment/>
    </xf>
    <xf numFmtId="0" fontId="15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 vertical="top" wrapText="1"/>
    </xf>
    <xf numFmtId="0" fontId="17" fillId="0" borderId="0" xfId="0" applyNumberFormat="1" applyFont="1" applyFill="1" applyBorder="1" applyAlignment="1">
      <alignment vertical="top" wrapText="1"/>
    </xf>
    <xf numFmtId="0" fontId="65" fillId="0" borderId="0" xfId="0" applyFont="1" applyAlignment="1">
      <alignment horizontal="left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2" fillId="0" borderId="10" xfId="0" applyFont="1" applyFill="1" applyBorder="1" applyAlignment="1">
      <alignment horizontal="left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wrapText="1"/>
    </xf>
    <xf numFmtId="0" fontId="62" fillId="0" borderId="19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wrapText="1"/>
    </xf>
    <xf numFmtId="0" fontId="62" fillId="0" borderId="20" xfId="0" applyFont="1" applyFill="1" applyBorder="1" applyAlignment="1">
      <alignment horizontal="left" vertical="top" wrapText="1"/>
    </xf>
    <xf numFmtId="0" fontId="62" fillId="0" borderId="20" xfId="0" applyFont="1" applyFill="1" applyBorder="1" applyAlignment="1">
      <alignment horizontal="center" wrapText="1"/>
    </xf>
    <xf numFmtId="0" fontId="62" fillId="0" borderId="21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14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wrapText="1"/>
    </xf>
    <xf numFmtId="0" fontId="9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62" fillId="0" borderId="17" xfId="0" applyFont="1" applyFill="1" applyBorder="1" applyAlignment="1">
      <alignment horizontal="center" wrapText="1"/>
    </xf>
    <xf numFmtId="0" fontId="62" fillId="0" borderId="23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4" fontId="62" fillId="0" borderId="16" xfId="0" applyNumberFormat="1" applyFont="1" applyFill="1" applyBorder="1" applyAlignment="1">
      <alignment horizontal="right" wrapText="1"/>
    </xf>
    <xf numFmtId="4" fontId="62" fillId="0" borderId="19" xfId="0" applyNumberFormat="1" applyFont="1" applyFill="1" applyBorder="1" applyAlignment="1">
      <alignment horizontal="right" wrapText="1"/>
    </xf>
    <xf numFmtId="4" fontId="62" fillId="0" borderId="10" xfId="0" applyNumberFormat="1" applyFont="1" applyFill="1" applyBorder="1" applyAlignment="1">
      <alignment horizontal="right" wrapText="1"/>
    </xf>
    <xf numFmtId="4" fontId="62" fillId="0" borderId="0" xfId="0" applyNumberFormat="1" applyFont="1" applyFill="1" applyAlignment="1">
      <alignment horizontal="left"/>
    </xf>
    <xf numFmtId="0" fontId="64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wrapText="1"/>
    </xf>
    <xf numFmtId="4" fontId="62" fillId="0" borderId="10" xfId="0" applyNumberFormat="1" applyFont="1" applyFill="1" applyBorder="1" applyAlignment="1">
      <alignment/>
    </xf>
    <xf numFmtId="0" fontId="62" fillId="0" borderId="10" xfId="0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62" fillId="0" borderId="0" xfId="0" applyFont="1" applyFill="1" applyAlignment="1">
      <alignment horizontal="center"/>
    </xf>
    <xf numFmtId="0" fontId="62" fillId="0" borderId="0" xfId="0" applyFont="1" applyFill="1" applyAlignment="1">
      <alignment horizontal="left" vertical="top"/>
    </xf>
    <xf numFmtId="0" fontId="67" fillId="0" borderId="0" xfId="0" applyFont="1" applyFill="1" applyAlignment="1">
      <alignment/>
    </xf>
    <xf numFmtId="0" fontId="64" fillId="0" borderId="0" xfId="0" applyFont="1" applyFill="1" applyAlignment="1">
      <alignment vertical="top"/>
    </xf>
    <xf numFmtId="0" fontId="65" fillId="0" borderId="0" xfId="0" applyFont="1" applyFill="1" applyAlignment="1">
      <alignment horizontal="left"/>
    </xf>
    <xf numFmtId="4" fontId="6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left" vertical="top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left" vertical="top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6" fillId="16" borderId="17" xfId="0" applyFont="1" applyFill="1" applyBorder="1" applyAlignment="1">
      <alignment horizontal="center" vertical="center" wrapText="1"/>
    </xf>
    <xf numFmtId="0" fontId="66" fillId="16" borderId="16" xfId="0" applyFont="1" applyFill="1" applyBorder="1" applyAlignment="1">
      <alignment horizontal="center" vertical="center" wrapText="1"/>
    </xf>
    <xf numFmtId="4" fontId="62" fillId="16" borderId="19" xfId="0" applyNumberFormat="1" applyFont="1" applyFill="1" applyBorder="1" applyAlignment="1">
      <alignment horizontal="right" wrapText="1"/>
    </xf>
    <xf numFmtId="4" fontId="62" fillId="16" borderId="16" xfId="0" applyNumberFormat="1" applyFont="1" applyFill="1" applyBorder="1" applyAlignment="1">
      <alignment horizontal="right" wrapText="1"/>
    </xf>
    <xf numFmtId="0" fontId="66" fillId="16" borderId="23" xfId="0" applyFont="1" applyFill="1" applyBorder="1" applyAlignment="1">
      <alignment horizontal="center" vertical="center" wrapText="1"/>
    </xf>
    <xf numFmtId="0" fontId="66" fillId="16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62" fillId="0" borderId="12" xfId="0" applyFont="1" applyFill="1" applyBorder="1" applyAlignment="1">
      <alignment horizontal="left" vertical="top" wrapText="1"/>
    </xf>
    <xf numFmtId="0" fontId="62" fillId="0" borderId="2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top" wrapText="1"/>
    </xf>
    <xf numFmtId="0" fontId="13" fillId="0" borderId="10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14" fontId="13" fillId="0" borderId="12" xfId="0" applyNumberFormat="1" applyFont="1" applyFill="1" applyBorder="1" applyAlignment="1">
      <alignment horizontal="center" vertical="center"/>
    </xf>
    <xf numFmtId="14" fontId="13" fillId="0" borderId="24" xfId="0" applyNumberFormat="1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top" wrapText="1"/>
    </xf>
    <xf numFmtId="0" fontId="62" fillId="0" borderId="32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8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69" fillId="0" borderId="0" xfId="0" applyFont="1" applyFill="1" applyAlignment="1">
      <alignment horizontal="center"/>
    </xf>
    <xf numFmtId="49" fontId="3" fillId="0" borderId="0" xfId="0" applyNumberFormat="1" applyFont="1" applyBorder="1" applyAlignment="1">
      <alignment horizontal="left" vertical="center"/>
    </xf>
    <xf numFmtId="0" fontId="62" fillId="0" borderId="35" xfId="0" applyFont="1" applyFill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top" wrapText="1"/>
    </xf>
    <xf numFmtId="0" fontId="62" fillId="0" borderId="20" xfId="0" applyFont="1" applyFill="1" applyBorder="1" applyAlignment="1">
      <alignment horizontal="center" vertical="top" wrapText="1"/>
    </xf>
    <xf numFmtId="0" fontId="62" fillId="0" borderId="17" xfId="0" applyFont="1" applyFill="1" applyBorder="1" applyAlignment="1">
      <alignment horizontal="center" vertical="top" wrapText="1"/>
    </xf>
    <xf numFmtId="0" fontId="62" fillId="0" borderId="37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left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wrapText="1"/>
    </xf>
    <xf numFmtId="0" fontId="18" fillId="0" borderId="0" xfId="0" applyNumberFormat="1" applyFont="1" applyBorder="1" applyAlignment="1">
      <alignment horizontal="center" vertical="center"/>
    </xf>
    <xf numFmtId="0" fontId="66" fillId="0" borderId="12" xfId="0" applyFont="1" applyFill="1" applyBorder="1" applyAlignment="1">
      <alignment horizontal="left" wrapText="1"/>
    </xf>
    <xf numFmtId="0" fontId="66" fillId="0" borderId="24" xfId="0" applyFont="1" applyFill="1" applyBorder="1" applyAlignment="1">
      <alignment horizontal="left" wrapText="1"/>
    </xf>
    <xf numFmtId="0" fontId="66" fillId="16" borderId="12" xfId="0" applyFont="1" applyFill="1" applyBorder="1" applyAlignment="1">
      <alignment horizontal="left" vertical="top" wrapText="1"/>
    </xf>
    <xf numFmtId="0" fontId="66" fillId="16" borderId="24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left" vertical="top" wrapText="1"/>
    </xf>
    <xf numFmtId="0" fontId="62" fillId="0" borderId="21" xfId="0" applyFont="1" applyFill="1" applyBorder="1" applyAlignment="1">
      <alignment horizontal="left" vertical="top" wrapText="1"/>
    </xf>
    <xf numFmtId="0" fontId="62" fillId="0" borderId="23" xfId="0" applyFont="1" applyFill="1" applyBorder="1" applyAlignment="1">
      <alignment horizontal="left" vertical="top" wrapText="1"/>
    </xf>
    <xf numFmtId="0" fontId="62" fillId="0" borderId="36" xfId="0" applyFont="1" applyFill="1" applyBorder="1" applyAlignment="1">
      <alignment horizontal="left" vertical="top" wrapText="1"/>
    </xf>
    <xf numFmtId="0" fontId="62" fillId="0" borderId="20" xfId="0" applyFont="1" applyFill="1" applyBorder="1" applyAlignment="1">
      <alignment horizontal="left" vertical="top" wrapText="1"/>
    </xf>
    <xf numFmtId="0" fontId="62" fillId="0" borderId="17" xfId="0" applyFont="1" applyFill="1" applyBorder="1" applyAlignment="1">
      <alignment horizontal="left" vertical="top" wrapText="1"/>
    </xf>
    <xf numFmtId="0" fontId="66" fillId="16" borderId="10" xfId="0" applyFont="1" applyFill="1" applyBorder="1" applyAlignment="1">
      <alignment horizontal="left" wrapText="1"/>
    </xf>
    <xf numFmtId="0" fontId="62" fillId="0" borderId="10" xfId="0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62" fillId="0" borderId="10" xfId="0" applyFont="1" applyFill="1" applyBorder="1" applyAlignment="1">
      <alignment horizontal="center" vertical="top" wrapText="1"/>
    </xf>
    <xf numFmtId="4" fontId="62" fillId="0" borderId="1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0"/>
  <sheetViews>
    <sheetView zoomScale="75" zoomScaleNormal="75" zoomScalePageLayoutView="0" workbookViewId="0" topLeftCell="A1">
      <selection activeCell="C26" sqref="C26"/>
    </sheetView>
  </sheetViews>
  <sheetFormatPr defaultColWidth="9.140625" defaultRowHeight="15"/>
  <cols>
    <col min="1" max="1" width="21.28125" style="9" customWidth="1"/>
    <col min="2" max="2" width="15.00390625" style="9" customWidth="1"/>
    <col min="3" max="3" width="18.28125" style="9" customWidth="1"/>
    <col min="4" max="4" width="13.421875" style="39" customWidth="1"/>
    <col min="5" max="5" width="14.28125" style="9" customWidth="1"/>
    <col min="6" max="6" width="17.8515625" style="9" customWidth="1"/>
    <col min="7" max="7" width="14.28125" style="9" customWidth="1"/>
    <col min="8" max="8" width="15.421875" style="9" customWidth="1"/>
    <col min="9" max="9" width="13.140625" style="12" customWidth="1"/>
    <col min="10" max="10" width="18.28125" style="12" customWidth="1"/>
    <col min="11" max="16384" width="9.140625" style="12" customWidth="1"/>
  </cols>
  <sheetData>
    <row r="1" spans="1:9" s="32" customFormat="1" ht="37.5" customHeight="1">
      <c r="A1" s="44" t="s">
        <v>127</v>
      </c>
      <c r="B1" s="44">
        <v>2014</v>
      </c>
      <c r="C1" s="47" t="s">
        <v>133</v>
      </c>
      <c r="D1" s="48" t="s">
        <v>134</v>
      </c>
      <c r="E1" s="44" t="s">
        <v>128</v>
      </c>
      <c r="F1" s="45" t="s">
        <v>129</v>
      </c>
      <c r="G1" s="45" t="s">
        <v>130</v>
      </c>
      <c r="H1" s="46" t="s">
        <v>131</v>
      </c>
      <c r="I1" s="44" t="s">
        <v>132</v>
      </c>
    </row>
    <row r="2" spans="1:9" ht="18.75">
      <c r="A2" s="5" t="s">
        <v>80</v>
      </c>
      <c r="B2" s="9">
        <v>2210000</v>
      </c>
      <c r="C2" s="9">
        <v>942793.1</v>
      </c>
      <c r="D2" s="38">
        <v>224214.56</v>
      </c>
      <c r="E2" s="33">
        <f>D2*3</f>
        <v>672643.6799999999</v>
      </c>
      <c r="F2" s="33">
        <f>C2</f>
        <v>942793.1</v>
      </c>
      <c r="G2" s="33">
        <f>E2+F2</f>
        <v>1615436.7799999998</v>
      </c>
      <c r="H2" s="37">
        <f>B2-(C2+D2)</f>
        <v>1042992.3400000001</v>
      </c>
      <c r="I2" s="9">
        <f>(H2/G2)*100</f>
        <v>64.56410754743371</v>
      </c>
    </row>
    <row r="3" spans="1:9" ht="18.75">
      <c r="A3" s="5" t="s">
        <v>81</v>
      </c>
      <c r="B3" s="9">
        <v>1350000</v>
      </c>
      <c r="C3" s="9">
        <v>439228.4</v>
      </c>
      <c r="D3" s="39">
        <v>108406.5</v>
      </c>
      <c r="E3" s="33">
        <f aca="true" t="shared" si="0" ref="E3:E29">D3*3</f>
        <v>325219.5</v>
      </c>
      <c r="F3" s="33">
        <f aca="true" t="shared" si="1" ref="F3:F29">C3</f>
        <v>439228.4</v>
      </c>
      <c r="G3" s="33">
        <f aca="true" t="shared" si="2" ref="G3:G29">E3+F3</f>
        <v>764447.9</v>
      </c>
      <c r="H3" s="37">
        <f aca="true" t="shared" si="3" ref="H3:H29">B3-(C3+D3)</f>
        <v>802365.1</v>
      </c>
      <c r="I3" s="9">
        <f aca="true" t="shared" si="4" ref="I3:I29">(H3/G3)*100</f>
        <v>104.96007641593363</v>
      </c>
    </row>
    <row r="4" spans="1:9" ht="18.75">
      <c r="A4" s="5" t="s">
        <v>82</v>
      </c>
      <c r="B4" s="9">
        <v>1160000</v>
      </c>
      <c r="C4" s="9">
        <v>427981.2</v>
      </c>
      <c r="D4" s="39">
        <v>90495.36</v>
      </c>
      <c r="E4" s="33">
        <f t="shared" si="0"/>
        <v>271486.08</v>
      </c>
      <c r="F4" s="33">
        <f t="shared" si="1"/>
        <v>427981.2</v>
      </c>
      <c r="G4" s="33">
        <f t="shared" si="2"/>
        <v>699467.28</v>
      </c>
      <c r="H4" s="37">
        <f t="shared" si="3"/>
        <v>641523.44</v>
      </c>
      <c r="I4" s="9">
        <f t="shared" si="4"/>
        <v>91.71600421394979</v>
      </c>
    </row>
    <row r="5" spans="1:9" ht="18.75">
      <c r="A5" s="5" t="s">
        <v>83</v>
      </c>
      <c r="B5" s="9">
        <v>1470000</v>
      </c>
      <c r="C5" s="9">
        <v>754511</v>
      </c>
      <c r="D5" s="40">
        <v>171338.8</v>
      </c>
      <c r="E5" s="33">
        <f t="shared" si="0"/>
        <v>514016.39999999997</v>
      </c>
      <c r="F5" s="33">
        <f t="shared" si="1"/>
        <v>754511</v>
      </c>
      <c r="G5" s="33">
        <f t="shared" si="2"/>
        <v>1268527.4</v>
      </c>
      <c r="H5" s="37">
        <f t="shared" si="3"/>
        <v>544150.2</v>
      </c>
      <c r="I5" s="9">
        <f t="shared" si="4"/>
        <v>42.89621178068364</v>
      </c>
    </row>
    <row r="6" spans="1:9" ht="18.75">
      <c r="A6" s="5" t="s">
        <v>84</v>
      </c>
      <c r="B6" s="9">
        <v>1120000</v>
      </c>
      <c r="C6" s="9">
        <v>380294</v>
      </c>
      <c r="D6" s="40">
        <v>105736.96</v>
      </c>
      <c r="E6" s="33">
        <f t="shared" si="0"/>
        <v>317210.88</v>
      </c>
      <c r="F6" s="33">
        <f t="shared" si="1"/>
        <v>380294</v>
      </c>
      <c r="G6" s="33">
        <f t="shared" si="2"/>
        <v>697504.88</v>
      </c>
      <c r="H6" s="37">
        <f t="shared" si="3"/>
        <v>633969.04</v>
      </c>
      <c r="I6" s="9">
        <f t="shared" si="4"/>
        <v>90.89098272688788</v>
      </c>
    </row>
    <row r="7" spans="1:9" ht="18.75">
      <c r="A7" s="5" t="s">
        <v>85</v>
      </c>
      <c r="B7" s="9">
        <v>1510000</v>
      </c>
      <c r="C7" s="9">
        <v>686076.4</v>
      </c>
      <c r="D7" s="39">
        <v>180987.28</v>
      </c>
      <c r="E7" s="33">
        <f t="shared" si="0"/>
        <v>542961.84</v>
      </c>
      <c r="F7" s="33">
        <f t="shared" si="1"/>
        <v>686076.4</v>
      </c>
      <c r="G7" s="33">
        <f t="shared" si="2"/>
        <v>1229038.24</v>
      </c>
      <c r="H7" s="37">
        <f t="shared" si="3"/>
        <v>642936.32</v>
      </c>
      <c r="I7" s="9">
        <f t="shared" si="4"/>
        <v>52.31214937624723</v>
      </c>
    </row>
    <row r="8" spans="1:9" ht="18.75">
      <c r="A8" s="5" t="s">
        <v>86</v>
      </c>
      <c r="B8" s="9">
        <v>540000</v>
      </c>
      <c r="C8" s="9">
        <v>228297.1</v>
      </c>
      <c r="D8" s="39">
        <v>42176.6</v>
      </c>
      <c r="E8" s="33">
        <f t="shared" si="0"/>
        <v>126529.79999999999</v>
      </c>
      <c r="F8" s="33">
        <f t="shared" si="1"/>
        <v>228297.1</v>
      </c>
      <c r="G8" s="33">
        <f t="shared" si="2"/>
        <v>354826.9</v>
      </c>
      <c r="H8" s="37">
        <f t="shared" si="3"/>
        <v>269526.3</v>
      </c>
      <c r="I8" s="9">
        <f t="shared" si="4"/>
        <v>75.95993990309077</v>
      </c>
    </row>
    <row r="9" spans="1:9" ht="18.75">
      <c r="A9" s="5" t="s">
        <v>87</v>
      </c>
      <c r="B9" s="9">
        <v>2210000</v>
      </c>
      <c r="C9" s="9">
        <v>997487.5</v>
      </c>
      <c r="D9" s="39">
        <v>236919.8</v>
      </c>
      <c r="E9" s="33">
        <f t="shared" si="0"/>
        <v>710759.3999999999</v>
      </c>
      <c r="F9" s="33">
        <f t="shared" si="1"/>
        <v>997487.5</v>
      </c>
      <c r="G9" s="33">
        <f t="shared" si="2"/>
        <v>1708246.9</v>
      </c>
      <c r="H9" s="37">
        <f t="shared" si="3"/>
        <v>975592.7</v>
      </c>
      <c r="I9" s="9">
        <f t="shared" si="4"/>
        <v>57.11075489146212</v>
      </c>
    </row>
    <row r="10" spans="1:9" ht="18.75">
      <c r="A10" s="5" t="s">
        <v>88</v>
      </c>
      <c r="B10" s="9">
        <v>1430000</v>
      </c>
      <c r="C10" s="9">
        <v>634916</v>
      </c>
      <c r="D10" s="39">
        <v>146163.08</v>
      </c>
      <c r="E10" s="33">
        <f t="shared" si="0"/>
        <v>438489.24</v>
      </c>
      <c r="F10" s="33">
        <f t="shared" si="1"/>
        <v>634916</v>
      </c>
      <c r="G10" s="33">
        <f t="shared" si="2"/>
        <v>1073405.24</v>
      </c>
      <c r="H10" s="37">
        <f t="shared" si="3"/>
        <v>648920.92</v>
      </c>
      <c r="I10" s="9">
        <f t="shared" si="4"/>
        <v>60.454420736757356</v>
      </c>
    </row>
    <row r="11" spans="1:9" ht="18.75">
      <c r="A11" s="5" t="s">
        <v>90</v>
      </c>
      <c r="B11" s="9">
        <v>2660000</v>
      </c>
      <c r="C11" s="9">
        <v>1082200.3</v>
      </c>
      <c r="D11" s="39">
        <v>253612.06</v>
      </c>
      <c r="E11" s="33">
        <f t="shared" si="0"/>
        <v>760836.1799999999</v>
      </c>
      <c r="F11" s="33">
        <f t="shared" si="1"/>
        <v>1082200.3</v>
      </c>
      <c r="G11" s="33">
        <f t="shared" si="2"/>
        <v>1843036.48</v>
      </c>
      <c r="H11" s="37">
        <f t="shared" si="3"/>
        <v>1324187.64</v>
      </c>
      <c r="I11" s="9">
        <f t="shared" si="4"/>
        <v>71.84815137245683</v>
      </c>
    </row>
    <row r="12" spans="1:9" ht="18.75">
      <c r="A12" s="5" t="s">
        <v>91</v>
      </c>
      <c r="B12" s="9">
        <v>1875000</v>
      </c>
      <c r="C12" s="9">
        <v>718280.6</v>
      </c>
      <c r="D12" s="38">
        <v>170489.2</v>
      </c>
      <c r="E12" s="33">
        <f t="shared" si="0"/>
        <v>511467.60000000003</v>
      </c>
      <c r="F12" s="33">
        <f t="shared" si="1"/>
        <v>718280.6</v>
      </c>
      <c r="G12" s="33">
        <f t="shared" si="2"/>
        <v>1229748.2</v>
      </c>
      <c r="H12" s="37">
        <f t="shared" si="3"/>
        <v>986230.2</v>
      </c>
      <c r="I12" s="9">
        <f t="shared" si="4"/>
        <v>80.1977347883087</v>
      </c>
    </row>
    <row r="13" spans="1:9" ht="18.75">
      <c r="A13" s="5" t="s">
        <v>92</v>
      </c>
      <c r="B13" s="9">
        <v>1790000</v>
      </c>
      <c r="C13" s="9">
        <v>659075</v>
      </c>
      <c r="D13" s="41">
        <v>171823.02</v>
      </c>
      <c r="E13" s="33">
        <f t="shared" si="0"/>
        <v>515469.05999999994</v>
      </c>
      <c r="F13" s="33">
        <f t="shared" si="1"/>
        <v>659075</v>
      </c>
      <c r="G13" s="33">
        <f t="shared" si="2"/>
        <v>1174544.06</v>
      </c>
      <c r="H13" s="37">
        <f t="shared" si="3"/>
        <v>959101.98</v>
      </c>
      <c r="I13" s="9">
        <f t="shared" si="4"/>
        <v>81.65738627123106</v>
      </c>
    </row>
    <row r="14" spans="1:9" ht="18.75">
      <c r="A14" s="5" t="s">
        <v>93</v>
      </c>
      <c r="B14" s="9">
        <v>660000</v>
      </c>
      <c r="C14" s="9">
        <v>271347.5</v>
      </c>
      <c r="D14" s="41">
        <v>64690.08</v>
      </c>
      <c r="E14" s="33">
        <f t="shared" si="0"/>
        <v>194070.24</v>
      </c>
      <c r="F14" s="33">
        <f t="shared" si="1"/>
        <v>271347.5</v>
      </c>
      <c r="G14" s="33">
        <f t="shared" si="2"/>
        <v>465417.74</v>
      </c>
      <c r="H14" s="37">
        <f t="shared" si="3"/>
        <v>323962.42</v>
      </c>
      <c r="I14" s="9">
        <f t="shared" si="4"/>
        <v>69.60680527562185</v>
      </c>
    </row>
    <row r="15" spans="1:9" ht="18.75">
      <c r="A15" s="5" t="s">
        <v>94</v>
      </c>
      <c r="B15" s="9">
        <v>3770000</v>
      </c>
      <c r="C15" s="9">
        <v>1760721</v>
      </c>
      <c r="D15" s="42">
        <v>413825.32</v>
      </c>
      <c r="E15" s="33">
        <f t="shared" si="0"/>
        <v>1241475.96</v>
      </c>
      <c r="F15" s="33">
        <f t="shared" si="1"/>
        <v>1760721</v>
      </c>
      <c r="G15" s="33">
        <f t="shared" si="2"/>
        <v>3002196.96</v>
      </c>
      <c r="H15" s="37">
        <f t="shared" si="3"/>
        <v>1595453.6800000002</v>
      </c>
      <c r="I15" s="9">
        <f t="shared" si="4"/>
        <v>53.14287174549668</v>
      </c>
    </row>
    <row r="16" spans="1:9" ht="18.75">
      <c r="A16" s="5" t="s">
        <v>95</v>
      </c>
      <c r="B16" s="9">
        <v>2430000</v>
      </c>
      <c r="C16" s="9">
        <v>1041140.5</v>
      </c>
      <c r="D16" s="39">
        <v>298554.86</v>
      </c>
      <c r="E16" s="33">
        <f t="shared" si="0"/>
        <v>895664.58</v>
      </c>
      <c r="F16" s="33">
        <f t="shared" si="1"/>
        <v>1041140.5</v>
      </c>
      <c r="G16" s="33">
        <f t="shared" si="2"/>
        <v>1936805.08</v>
      </c>
      <c r="H16" s="37">
        <f t="shared" si="3"/>
        <v>1090304.6400000001</v>
      </c>
      <c r="I16" s="9">
        <f t="shared" si="4"/>
        <v>56.29397874152623</v>
      </c>
    </row>
    <row r="17" spans="1:9" ht="18.75">
      <c r="A17" s="5" t="s">
        <v>96</v>
      </c>
      <c r="B17" s="9">
        <v>2929700</v>
      </c>
      <c r="E17" s="33">
        <f t="shared" si="0"/>
        <v>0</v>
      </c>
      <c r="F17" s="33">
        <f t="shared" si="1"/>
        <v>0</v>
      </c>
      <c r="G17" s="33">
        <f t="shared" si="2"/>
        <v>0</v>
      </c>
      <c r="H17" s="37">
        <f t="shared" si="3"/>
        <v>2929700</v>
      </c>
      <c r="I17" s="9" t="e">
        <f t="shared" si="4"/>
        <v>#DIV/0!</v>
      </c>
    </row>
    <row r="18" spans="1:9" ht="18.75">
      <c r="A18" s="5" t="s">
        <v>97</v>
      </c>
      <c r="B18" s="9">
        <v>720000</v>
      </c>
      <c r="C18" s="9">
        <v>300847.9</v>
      </c>
      <c r="D18" s="39">
        <v>79843.88</v>
      </c>
      <c r="E18" s="33">
        <f t="shared" si="0"/>
        <v>239531.64</v>
      </c>
      <c r="F18" s="33">
        <f t="shared" si="1"/>
        <v>300847.9</v>
      </c>
      <c r="G18" s="33">
        <f t="shared" si="2"/>
        <v>540379.54</v>
      </c>
      <c r="H18" s="37">
        <f t="shared" si="3"/>
        <v>339308.22</v>
      </c>
      <c r="I18" s="9">
        <f t="shared" si="4"/>
        <v>62.790722979630196</v>
      </c>
    </row>
    <row r="19" spans="1:9" ht="18.75">
      <c r="A19" s="5" t="s">
        <v>98</v>
      </c>
      <c r="B19" s="9">
        <v>2410000</v>
      </c>
      <c r="C19" s="9">
        <v>985081.6</v>
      </c>
      <c r="D19" s="39">
        <v>225876.02</v>
      </c>
      <c r="E19" s="9">
        <f t="shared" si="0"/>
        <v>677628.0599999999</v>
      </c>
      <c r="F19" s="33">
        <f t="shared" si="1"/>
        <v>985081.6</v>
      </c>
      <c r="G19" s="33">
        <f t="shared" si="2"/>
        <v>1662709.66</v>
      </c>
      <c r="H19" s="37">
        <f t="shared" si="3"/>
        <v>1199042.3800000001</v>
      </c>
      <c r="I19" s="43">
        <f t="shared" si="4"/>
        <v>72.11375556692202</v>
      </c>
    </row>
    <row r="20" spans="1:9" ht="18.75">
      <c r="A20" s="5" t="s">
        <v>99</v>
      </c>
      <c r="B20" s="9">
        <v>1080000</v>
      </c>
      <c r="C20" s="9">
        <v>450883.7</v>
      </c>
      <c r="D20" s="42">
        <v>102850.5</v>
      </c>
      <c r="E20" s="35">
        <f t="shared" si="0"/>
        <v>308551.5</v>
      </c>
      <c r="F20" s="33">
        <f t="shared" si="1"/>
        <v>450883.7</v>
      </c>
      <c r="G20" s="35">
        <f t="shared" si="2"/>
        <v>759435.2</v>
      </c>
      <c r="H20" s="37">
        <f t="shared" si="3"/>
        <v>526265.8</v>
      </c>
      <c r="I20" s="43">
        <f t="shared" si="4"/>
        <v>69.29699861159979</v>
      </c>
    </row>
    <row r="21" spans="1:9" ht="18.75">
      <c r="A21" s="5" t="s">
        <v>100</v>
      </c>
      <c r="B21" s="9">
        <v>530000</v>
      </c>
      <c r="C21" s="9">
        <v>215605.6</v>
      </c>
      <c r="D21" s="39">
        <v>53358.02</v>
      </c>
      <c r="E21" s="9">
        <f t="shared" si="0"/>
        <v>160074.06</v>
      </c>
      <c r="F21" s="33">
        <f t="shared" si="1"/>
        <v>215605.6</v>
      </c>
      <c r="G21" s="9">
        <f t="shared" si="2"/>
        <v>375679.66000000003</v>
      </c>
      <c r="H21" s="37">
        <f t="shared" si="3"/>
        <v>261036.38</v>
      </c>
      <c r="I21" s="43">
        <f t="shared" si="4"/>
        <v>69.48376710093913</v>
      </c>
    </row>
    <row r="22" spans="1:9" ht="18.75">
      <c r="A22" s="5" t="s">
        <v>101</v>
      </c>
      <c r="B22" s="9">
        <v>470000</v>
      </c>
      <c r="C22" s="9">
        <v>195021</v>
      </c>
      <c r="D22" s="39">
        <v>48105.16</v>
      </c>
      <c r="E22" s="9">
        <f t="shared" si="0"/>
        <v>144315.48</v>
      </c>
      <c r="F22" s="33">
        <f t="shared" si="1"/>
        <v>195021</v>
      </c>
      <c r="G22" s="9">
        <f t="shared" si="2"/>
        <v>339336.48</v>
      </c>
      <c r="H22" s="37">
        <f t="shared" si="3"/>
        <v>226873.84</v>
      </c>
      <c r="I22" s="43">
        <f t="shared" si="4"/>
        <v>66.85807550075371</v>
      </c>
    </row>
    <row r="23" spans="1:9" ht="18.75">
      <c r="A23" s="5" t="s">
        <v>103</v>
      </c>
      <c r="B23" s="9">
        <v>960000</v>
      </c>
      <c r="C23" s="9">
        <v>473209</v>
      </c>
      <c r="D23" s="39">
        <v>122479.92</v>
      </c>
      <c r="E23" s="9">
        <f t="shared" si="0"/>
        <v>367439.76</v>
      </c>
      <c r="F23" s="33">
        <f t="shared" si="1"/>
        <v>473209</v>
      </c>
      <c r="G23" s="9">
        <f t="shared" si="2"/>
        <v>840648.76</v>
      </c>
      <c r="H23" s="37">
        <f t="shared" si="3"/>
        <v>364311.07999999996</v>
      </c>
      <c r="I23" s="43">
        <f t="shared" si="4"/>
        <v>43.336896137216684</v>
      </c>
    </row>
    <row r="24" spans="1:9" ht="18.75">
      <c r="A24" s="5" t="s">
        <v>104</v>
      </c>
      <c r="B24" s="9">
        <v>465000</v>
      </c>
      <c r="C24" s="9">
        <v>188739.3</v>
      </c>
      <c r="D24" s="39">
        <v>42430.72</v>
      </c>
      <c r="E24" s="9">
        <f t="shared" si="0"/>
        <v>127292.16</v>
      </c>
      <c r="F24" s="33">
        <f t="shared" si="1"/>
        <v>188739.3</v>
      </c>
      <c r="G24" s="9">
        <f t="shared" si="2"/>
        <v>316031.45999999996</v>
      </c>
      <c r="H24" s="37">
        <f t="shared" si="3"/>
        <v>233829.98</v>
      </c>
      <c r="I24" s="43">
        <f t="shared" si="4"/>
        <v>73.9894629477711</v>
      </c>
    </row>
    <row r="25" spans="1:9" ht="18.75">
      <c r="A25" s="5" t="s">
        <v>105</v>
      </c>
      <c r="B25" s="36">
        <v>680000</v>
      </c>
      <c r="C25" s="9">
        <v>256923.5</v>
      </c>
      <c r="D25" s="39">
        <v>64652.7</v>
      </c>
      <c r="E25" s="9">
        <f t="shared" si="0"/>
        <v>193958.09999999998</v>
      </c>
      <c r="F25" s="33">
        <f t="shared" si="1"/>
        <v>256923.5</v>
      </c>
      <c r="G25" s="9">
        <f t="shared" si="2"/>
        <v>450881.6</v>
      </c>
      <c r="H25" s="37">
        <f t="shared" si="3"/>
        <v>358423.8</v>
      </c>
      <c r="I25" s="43">
        <f t="shared" si="4"/>
        <v>79.49399576296749</v>
      </c>
    </row>
    <row r="26" spans="1:9" ht="18.75">
      <c r="A26" s="5" t="s">
        <v>106</v>
      </c>
      <c r="B26" s="9">
        <v>245000</v>
      </c>
      <c r="C26" s="9">
        <v>104316</v>
      </c>
      <c r="D26" s="39">
        <v>27060.78</v>
      </c>
      <c r="E26" s="9">
        <f t="shared" si="0"/>
        <v>81182.34</v>
      </c>
      <c r="F26" s="33">
        <f t="shared" si="1"/>
        <v>104316</v>
      </c>
      <c r="G26" s="9">
        <f t="shared" si="2"/>
        <v>185498.34</v>
      </c>
      <c r="H26" s="37">
        <f t="shared" si="3"/>
        <v>113623.22</v>
      </c>
      <c r="I26" s="43">
        <f t="shared" si="4"/>
        <v>61.2529578431807</v>
      </c>
    </row>
    <row r="27" spans="1:9" ht="15.75" customHeight="1">
      <c r="A27" s="5" t="s">
        <v>107</v>
      </c>
      <c r="B27" s="9">
        <v>885000</v>
      </c>
      <c r="C27" s="9">
        <v>378876.5</v>
      </c>
      <c r="D27" s="39">
        <v>93643.78</v>
      </c>
      <c r="E27" s="9">
        <f t="shared" si="0"/>
        <v>280931.33999999997</v>
      </c>
      <c r="F27" s="33">
        <f t="shared" si="1"/>
        <v>378876.5</v>
      </c>
      <c r="G27" s="9">
        <f t="shared" si="2"/>
        <v>659807.84</v>
      </c>
      <c r="H27" s="37">
        <f t="shared" si="3"/>
        <v>412479.72</v>
      </c>
      <c r="I27" s="43">
        <f t="shared" si="4"/>
        <v>62.515128647152785</v>
      </c>
    </row>
    <row r="28" spans="1:9" ht="15.75" customHeight="1">
      <c r="A28" s="5" t="s">
        <v>108</v>
      </c>
      <c r="B28" s="34">
        <v>2625000</v>
      </c>
      <c r="C28" s="34">
        <v>1068413.7</v>
      </c>
      <c r="D28" s="40">
        <v>265553.74</v>
      </c>
      <c r="E28" s="9">
        <f t="shared" si="0"/>
        <v>796661.22</v>
      </c>
      <c r="F28" s="33">
        <f t="shared" si="1"/>
        <v>1068413.7</v>
      </c>
      <c r="G28" s="9">
        <f t="shared" si="2"/>
        <v>1865074.92</v>
      </c>
      <c r="H28" s="37">
        <f t="shared" si="3"/>
        <v>1291032.56</v>
      </c>
      <c r="I28" s="43">
        <f t="shared" si="4"/>
        <v>69.2214852151891</v>
      </c>
    </row>
    <row r="29" spans="1:9" ht="15.75" customHeight="1">
      <c r="A29" s="5" t="s">
        <v>109</v>
      </c>
      <c r="B29" s="9">
        <v>305000</v>
      </c>
      <c r="C29" s="9">
        <v>146064.9</v>
      </c>
      <c r="D29" s="39">
        <v>32385.34</v>
      </c>
      <c r="E29" s="9">
        <f t="shared" si="0"/>
        <v>97156.02</v>
      </c>
      <c r="F29" s="33">
        <f t="shared" si="1"/>
        <v>146064.9</v>
      </c>
      <c r="G29" s="9">
        <f t="shared" si="2"/>
        <v>243220.91999999998</v>
      </c>
      <c r="H29" s="37">
        <f t="shared" si="3"/>
        <v>126549.76000000001</v>
      </c>
      <c r="I29" s="43">
        <f t="shared" si="4"/>
        <v>52.03078748324774</v>
      </c>
    </row>
    <row r="30" spans="1:10" s="52" customFormat="1" ht="27" customHeight="1">
      <c r="A30" s="50"/>
      <c r="B30" s="49">
        <f>SUM(B2:B29)-B17</f>
        <v>37560000</v>
      </c>
      <c r="C30" s="49">
        <f>SUM(C2:C29)</f>
        <v>15788332.299999999</v>
      </c>
      <c r="D30" s="51">
        <f>SUM(D2:D29)</f>
        <v>3837674.04</v>
      </c>
      <c r="E30" s="51">
        <f>SUM(E2:E29)</f>
        <v>11513022.12</v>
      </c>
      <c r="F30" s="51">
        <f>SUM(F2:F29)</f>
        <v>15788332.299999999</v>
      </c>
      <c r="G30" s="51">
        <f>SUM(G2:G29)</f>
        <v>27301354.42</v>
      </c>
      <c r="H30" s="49">
        <f>SUM(H2:H29)-H17</f>
        <v>17933993.659999996</v>
      </c>
      <c r="I30" s="51"/>
      <c r="J30" s="52">
        <f>B30-H30</f>
        <v>19626006.340000004</v>
      </c>
    </row>
    <row r="31" spans="1:8" ht="15">
      <c r="A31" s="12"/>
      <c r="B31" s="12"/>
      <c r="C31" s="12"/>
      <c r="D31" s="12"/>
      <c r="E31" s="12"/>
      <c r="F31" s="12"/>
      <c r="G31" s="30"/>
      <c r="H31" s="12"/>
    </row>
    <row r="32" spans="1:8" ht="15.75">
      <c r="A32" s="13"/>
      <c r="B32" s="148"/>
      <c r="C32" s="148"/>
      <c r="D32" s="12"/>
      <c r="E32" s="12"/>
      <c r="F32" s="14"/>
      <c r="G32" s="15"/>
      <c r="H32" s="12"/>
    </row>
    <row r="33" spans="1:8" ht="15">
      <c r="A33" s="12"/>
      <c r="B33" s="12"/>
      <c r="C33" s="12"/>
      <c r="D33" s="12"/>
      <c r="E33" s="12"/>
      <c r="F33" s="14"/>
      <c r="G33" s="12"/>
      <c r="H33" s="12"/>
    </row>
    <row r="34" spans="1:8" ht="21" customHeight="1">
      <c r="A34" s="16"/>
      <c r="B34" s="149"/>
      <c r="C34" s="149"/>
      <c r="D34" s="149"/>
      <c r="E34" s="12"/>
      <c r="F34" s="17"/>
      <c r="G34" s="30"/>
      <c r="H34" s="12"/>
    </row>
    <row r="35" spans="1:8" ht="15">
      <c r="A35" s="12"/>
      <c r="B35" s="12"/>
      <c r="C35" s="12"/>
      <c r="D35" s="12"/>
      <c r="E35" s="12"/>
      <c r="F35" s="14"/>
      <c r="G35" s="30"/>
      <c r="H35" s="12"/>
    </row>
    <row r="36" spans="1:8" ht="16.5" customHeight="1">
      <c r="A36" s="11"/>
      <c r="B36" s="31"/>
      <c r="C36" s="31"/>
      <c r="D36" s="31"/>
      <c r="E36" s="31"/>
      <c r="F36" s="17"/>
      <c r="G36" s="30"/>
      <c r="H36" s="12"/>
    </row>
    <row r="37" spans="1:8" ht="15">
      <c r="A37" s="12"/>
      <c r="B37" s="12"/>
      <c r="C37" s="12"/>
      <c r="D37" s="12"/>
      <c r="E37" s="12"/>
      <c r="F37" s="17"/>
      <c r="G37" s="150"/>
      <c r="H37" s="12"/>
    </row>
    <row r="38" spans="1:8" ht="15.75">
      <c r="A38" s="13"/>
      <c r="B38" s="12"/>
      <c r="C38" s="12"/>
      <c r="D38" s="12"/>
      <c r="E38" s="12"/>
      <c r="F38" s="14"/>
      <c r="G38" s="150"/>
      <c r="H38" s="12"/>
    </row>
    <row r="39" spans="1:8" ht="15">
      <c r="A39" s="12"/>
      <c r="B39" s="12"/>
      <c r="C39" s="12"/>
      <c r="D39" s="12"/>
      <c r="E39" s="12"/>
      <c r="F39" s="17"/>
      <c r="G39" s="12"/>
      <c r="H39" s="12"/>
    </row>
    <row r="40" spans="1:8" ht="15">
      <c r="A40" s="12"/>
      <c r="B40" s="12"/>
      <c r="C40" s="12"/>
      <c r="D40" s="12"/>
      <c r="E40" s="12"/>
      <c r="F40" s="12"/>
      <c r="G40" s="12"/>
      <c r="H40" s="12"/>
    </row>
    <row r="41" spans="1:8" ht="15">
      <c r="A41" s="12"/>
      <c r="B41" s="12"/>
      <c r="C41" s="12"/>
      <c r="D41" s="12"/>
      <c r="E41" s="12"/>
      <c r="F41" s="12"/>
      <c r="G41" s="12"/>
      <c r="H41" s="12"/>
    </row>
    <row r="42" spans="1:8" ht="15">
      <c r="A42" s="12"/>
      <c r="B42" s="12"/>
      <c r="C42" s="12"/>
      <c r="D42" s="12"/>
      <c r="E42" s="12"/>
      <c r="F42" s="12"/>
      <c r="G42" s="12"/>
      <c r="H42" s="12"/>
    </row>
    <row r="43" spans="1:8" ht="16.5" customHeight="1">
      <c r="A43" s="151"/>
      <c r="B43" s="151"/>
      <c r="C43" s="151"/>
      <c r="D43" s="152"/>
      <c r="E43" s="152"/>
      <c r="F43" s="153"/>
      <c r="G43" s="153"/>
      <c r="H43" s="12"/>
    </row>
    <row r="44" spans="1:8" ht="16.5" customHeight="1">
      <c r="A44" s="151"/>
      <c r="B44" s="151"/>
      <c r="C44" s="151"/>
      <c r="D44" s="18"/>
      <c r="E44" s="19"/>
      <c r="F44" s="19"/>
      <c r="G44" s="19"/>
      <c r="H44" s="12"/>
    </row>
    <row r="45" spans="1:8" ht="16.5" customHeight="1">
      <c r="A45" s="20"/>
      <c r="B45" s="20"/>
      <c r="C45" s="20"/>
      <c r="D45" s="15"/>
      <c r="E45" s="20"/>
      <c r="F45" s="20"/>
      <c r="G45" s="20"/>
      <c r="H45" s="12"/>
    </row>
    <row r="46" spans="1:8" ht="16.5" customHeight="1">
      <c r="A46" s="11"/>
      <c r="B46" s="13"/>
      <c r="C46" s="21"/>
      <c r="D46" s="22"/>
      <c r="E46" s="23"/>
      <c r="F46" s="24"/>
      <c r="G46" s="23"/>
      <c r="H46" s="12"/>
    </row>
    <row r="47" spans="1:8" ht="16.5" customHeight="1">
      <c r="A47" s="11"/>
      <c r="B47" s="25"/>
      <c r="C47" s="26"/>
      <c r="D47" s="22"/>
      <c r="E47" s="23"/>
      <c r="F47" s="24"/>
      <c r="G47" s="23"/>
      <c r="H47" s="12"/>
    </row>
    <row r="48" spans="1:8" ht="16.5" customHeight="1">
      <c r="A48" s="27"/>
      <c r="B48" s="25"/>
      <c r="C48" s="26"/>
      <c r="D48" s="22"/>
      <c r="E48" s="23"/>
      <c r="F48" s="24"/>
      <c r="G48" s="23"/>
      <c r="H48" s="12"/>
    </row>
    <row r="49" spans="1:8" ht="16.5" customHeight="1">
      <c r="A49" s="11"/>
      <c r="B49" s="25"/>
      <c r="C49" s="26"/>
      <c r="D49" s="22"/>
      <c r="E49" s="24"/>
      <c r="F49" s="23"/>
      <c r="G49" s="23"/>
      <c r="H49" s="12"/>
    </row>
    <row r="50" spans="1:8" ht="16.5" customHeight="1">
      <c r="A50" s="11"/>
      <c r="B50" s="25"/>
      <c r="C50" s="26"/>
      <c r="D50" s="22"/>
      <c r="E50" s="22"/>
      <c r="F50" s="28"/>
      <c r="G50" s="28"/>
      <c r="H50" s="12"/>
    </row>
    <row r="51" spans="1:8" ht="16.5" customHeight="1">
      <c r="A51" s="27"/>
      <c r="B51" s="25"/>
      <c r="C51" s="26"/>
      <c r="D51" s="22"/>
      <c r="E51" s="22"/>
      <c r="F51" s="28"/>
      <c r="G51" s="28"/>
      <c r="H51" s="12"/>
    </row>
    <row r="52" spans="1:8" ht="16.5" customHeight="1">
      <c r="A52" s="27"/>
      <c r="B52" s="25"/>
      <c r="C52" s="26"/>
      <c r="D52" s="22"/>
      <c r="E52" s="22"/>
      <c r="F52" s="29"/>
      <c r="G52" s="29"/>
      <c r="H52" s="12"/>
    </row>
    <row r="53" spans="1:8" ht="16.5" customHeight="1">
      <c r="A53" s="12"/>
      <c r="B53" s="12"/>
      <c r="C53" s="12"/>
      <c r="D53" s="12"/>
      <c r="E53" s="22"/>
      <c r="F53" s="22"/>
      <c r="G53" s="22"/>
      <c r="H53" s="12"/>
    </row>
    <row r="54" spans="1:8" ht="15">
      <c r="A54" s="12"/>
      <c r="B54" s="12"/>
      <c r="C54" s="12"/>
      <c r="D54" s="12"/>
      <c r="E54" s="12"/>
      <c r="F54" s="12"/>
      <c r="G54" s="12"/>
      <c r="H54" s="12"/>
    </row>
    <row r="55" spans="1:8" ht="15">
      <c r="A55" s="12"/>
      <c r="B55" s="12"/>
      <c r="C55" s="12"/>
      <c r="D55" s="12"/>
      <c r="E55" s="12"/>
      <c r="F55" s="12"/>
      <c r="G55" s="12"/>
      <c r="H55" s="12"/>
    </row>
    <row r="56" spans="1:8" ht="15">
      <c r="A56" s="12"/>
      <c r="B56" s="12"/>
      <c r="C56" s="12"/>
      <c r="D56" s="12"/>
      <c r="E56" s="12"/>
      <c r="F56" s="12"/>
      <c r="G56" s="12"/>
      <c r="H56" s="12"/>
    </row>
    <row r="57" spans="1:8" ht="15">
      <c r="A57" s="12"/>
      <c r="B57" s="12"/>
      <c r="C57" s="12"/>
      <c r="D57" s="12"/>
      <c r="E57" s="12"/>
      <c r="F57" s="12"/>
      <c r="G57" s="12"/>
      <c r="H57" s="12"/>
    </row>
    <row r="58" spans="1:8" ht="15">
      <c r="A58" s="12"/>
      <c r="B58" s="12"/>
      <c r="C58" s="12"/>
      <c r="D58" s="12"/>
      <c r="E58" s="12"/>
      <c r="F58" s="12"/>
      <c r="G58" s="12"/>
      <c r="H58" s="12"/>
    </row>
    <row r="59" spans="1:8" ht="15">
      <c r="A59" s="12"/>
      <c r="B59" s="12"/>
      <c r="C59" s="12"/>
      <c r="D59" s="12"/>
      <c r="E59" s="12"/>
      <c r="F59" s="12"/>
      <c r="G59" s="12"/>
      <c r="H59" s="12"/>
    </row>
    <row r="60" spans="1:8" ht="15">
      <c r="A60" s="12"/>
      <c r="B60" s="12"/>
      <c r="C60" s="12"/>
      <c r="D60" s="12"/>
      <c r="E60" s="12"/>
      <c r="F60" s="12"/>
      <c r="G60" s="12"/>
      <c r="H60" s="12"/>
    </row>
    <row r="61" spans="1:8" ht="15">
      <c r="A61" s="12"/>
      <c r="B61" s="12"/>
      <c r="C61" s="12"/>
      <c r="D61" s="12"/>
      <c r="E61" s="12"/>
      <c r="F61" s="12"/>
      <c r="G61" s="12"/>
      <c r="H61" s="12"/>
    </row>
    <row r="62" spans="1:8" ht="15">
      <c r="A62" s="12"/>
      <c r="B62" s="12"/>
      <c r="C62" s="12"/>
      <c r="D62" s="12"/>
      <c r="E62" s="12"/>
      <c r="F62" s="12"/>
      <c r="G62" s="12"/>
      <c r="H62" s="12"/>
    </row>
    <row r="63" spans="1:8" ht="15">
      <c r="A63" s="12"/>
      <c r="B63" s="12"/>
      <c r="C63" s="12"/>
      <c r="D63" s="12"/>
      <c r="E63" s="12"/>
      <c r="F63" s="12"/>
      <c r="G63" s="12"/>
      <c r="H63" s="12"/>
    </row>
    <row r="64" spans="1:8" ht="15">
      <c r="A64" s="12"/>
      <c r="B64" s="12"/>
      <c r="C64" s="12"/>
      <c r="D64" s="12"/>
      <c r="E64" s="12"/>
      <c r="F64" s="12"/>
      <c r="G64" s="12"/>
      <c r="H64" s="12"/>
    </row>
    <row r="65" spans="1:8" ht="15">
      <c r="A65" s="12"/>
      <c r="B65" s="12"/>
      <c r="C65" s="12"/>
      <c r="D65" s="12"/>
      <c r="E65" s="12"/>
      <c r="F65" s="12"/>
      <c r="G65" s="12"/>
      <c r="H65" s="12"/>
    </row>
    <row r="66" spans="1:8" ht="15">
      <c r="A66" s="12"/>
      <c r="B66" s="12"/>
      <c r="C66" s="12"/>
      <c r="D66" s="12"/>
      <c r="E66" s="12"/>
      <c r="F66" s="12"/>
      <c r="G66" s="12"/>
      <c r="H66" s="12"/>
    </row>
    <row r="67" spans="1:8" ht="15">
      <c r="A67" s="12"/>
      <c r="B67" s="12"/>
      <c r="C67" s="12"/>
      <c r="D67" s="12"/>
      <c r="E67" s="12"/>
      <c r="F67" s="12"/>
      <c r="G67" s="12"/>
      <c r="H67" s="12"/>
    </row>
    <row r="68" spans="1:8" ht="15">
      <c r="A68" s="12"/>
      <c r="B68" s="12"/>
      <c r="C68" s="12"/>
      <c r="D68" s="12"/>
      <c r="E68" s="12"/>
      <c r="F68" s="12"/>
      <c r="G68" s="12"/>
      <c r="H68" s="12"/>
    </row>
    <row r="69" spans="1:8" ht="15">
      <c r="A69" s="12"/>
      <c r="B69" s="12"/>
      <c r="C69" s="12"/>
      <c r="D69" s="12"/>
      <c r="E69" s="12"/>
      <c r="F69" s="12"/>
      <c r="G69" s="12"/>
      <c r="H69" s="12"/>
    </row>
    <row r="70" spans="1:8" ht="15">
      <c r="A70" s="12"/>
      <c r="B70" s="12"/>
      <c r="C70" s="12"/>
      <c r="D70" s="12"/>
      <c r="E70" s="12"/>
      <c r="F70" s="12"/>
      <c r="G70" s="12"/>
      <c r="H70" s="12"/>
    </row>
    <row r="71" spans="1:8" ht="15">
      <c r="A71" s="12"/>
      <c r="B71" s="12"/>
      <c r="C71" s="12"/>
      <c r="D71" s="12"/>
      <c r="E71" s="12"/>
      <c r="F71" s="12"/>
      <c r="G71" s="12"/>
      <c r="H71" s="12"/>
    </row>
    <row r="72" spans="1:8" ht="15">
      <c r="A72" s="12"/>
      <c r="B72" s="12"/>
      <c r="C72" s="12"/>
      <c r="D72" s="12"/>
      <c r="E72" s="12"/>
      <c r="F72" s="12"/>
      <c r="G72" s="12"/>
      <c r="H72" s="12"/>
    </row>
    <row r="73" spans="1:8" ht="15">
      <c r="A73" s="12"/>
      <c r="B73" s="12"/>
      <c r="C73" s="12"/>
      <c r="D73" s="12"/>
      <c r="E73" s="12"/>
      <c r="F73" s="12"/>
      <c r="G73" s="12"/>
      <c r="H73" s="12"/>
    </row>
    <row r="74" spans="1:8" ht="15">
      <c r="A74" s="12"/>
      <c r="B74" s="12"/>
      <c r="C74" s="12"/>
      <c r="D74" s="12"/>
      <c r="E74" s="12"/>
      <c r="F74" s="12"/>
      <c r="G74" s="12"/>
      <c r="H74" s="12"/>
    </row>
    <row r="75" spans="1:8" ht="15">
      <c r="A75" s="12"/>
      <c r="B75" s="12"/>
      <c r="C75" s="12"/>
      <c r="D75" s="12"/>
      <c r="E75" s="12"/>
      <c r="F75" s="12"/>
      <c r="G75" s="12"/>
      <c r="H75" s="12"/>
    </row>
    <row r="76" spans="1:8" ht="15">
      <c r="A76" s="12"/>
      <c r="B76" s="12"/>
      <c r="C76" s="12"/>
      <c r="D76" s="12"/>
      <c r="E76" s="12"/>
      <c r="F76" s="12"/>
      <c r="G76" s="12"/>
      <c r="H76" s="12"/>
    </row>
    <row r="77" spans="1:8" ht="15">
      <c r="A77" s="12"/>
      <c r="B77" s="12"/>
      <c r="C77" s="12"/>
      <c r="D77" s="12"/>
      <c r="E77" s="12"/>
      <c r="F77" s="12"/>
      <c r="G77" s="12"/>
      <c r="H77" s="12"/>
    </row>
    <row r="78" spans="1:8" ht="15">
      <c r="A78" s="12"/>
      <c r="B78" s="12"/>
      <c r="C78" s="12"/>
      <c r="D78" s="12"/>
      <c r="E78" s="12"/>
      <c r="F78" s="12"/>
      <c r="G78" s="12"/>
      <c r="H78" s="12"/>
    </row>
    <row r="79" spans="1:8" ht="15">
      <c r="A79" s="12"/>
      <c r="B79" s="12"/>
      <c r="C79" s="12"/>
      <c r="D79" s="12"/>
      <c r="E79" s="12"/>
      <c r="F79" s="12"/>
      <c r="G79" s="12"/>
      <c r="H79" s="12"/>
    </row>
    <row r="80" spans="1:8" ht="15">
      <c r="A80" s="12"/>
      <c r="B80" s="12"/>
      <c r="C80" s="12"/>
      <c r="D80" s="12"/>
      <c r="E80" s="12"/>
      <c r="F80" s="12"/>
      <c r="G80" s="12"/>
      <c r="H80" s="12"/>
    </row>
    <row r="81" spans="1:8" ht="15">
      <c r="A81" s="12"/>
      <c r="B81" s="12"/>
      <c r="C81" s="12"/>
      <c r="D81" s="12"/>
      <c r="E81" s="12"/>
      <c r="F81" s="12"/>
      <c r="G81" s="12"/>
      <c r="H81" s="12"/>
    </row>
    <row r="82" spans="1:8" ht="15">
      <c r="A82" s="12"/>
      <c r="B82" s="12"/>
      <c r="C82" s="12"/>
      <c r="D82" s="12"/>
      <c r="E82" s="12"/>
      <c r="F82" s="12"/>
      <c r="G82" s="12"/>
      <c r="H82" s="12"/>
    </row>
    <row r="83" spans="1:8" ht="15">
      <c r="A83" s="12"/>
      <c r="B83" s="12"/>
      <c r="C83" s="12"/>
      <c r="D83" s="12"/>
      <c r="E83" s="12"/>
      <c r="F83" s="12"/>
      <c r="G83" s="12"/>
      <c r="H83" s="12"/>
    </row>
    <row r="84" spans="1:8" ht="15">
      <c r="A84" s="12"/>
      <c r="B84" s="12"/>
      <c r="C84" s="12"/>
      <c r="D84" s="12"/>
      <c r="E84" s="12"/>
      <c r="F84" s="12"/>
      <c r="G84" s="12"/>
      <c r="H84" s="12"/>
    </row>
    <row r="85" spans="1:8" ht="15">
      <c r="A85" s="12"/>
      <c r="B85" s="12"/>
      <c r="C85" s="12"/>
      <c r="D85" s="12"/>
      <c r="E85" s="12"/>
      <c r="F85" s="12"/>
      <c r="G85" s="12"/>
      <c r="H85" s="12"/>
    </row>
    <row r="86" spans="1:8" ht="15">
      <c r="A86" s="12"/>
      <c r="B86" s="12"/>
      <c r="C86" s="12"/>
      <c r="D86" s="12"/>
      <c r="E86" s="12"/>
      <c r="F86" s="12"/>
      <c r="G86" s="12"/>
      <c r="H86" s="12"/>
    </row>
    <row r="87" spans="1:8" ht="15">
      <c r="A87" s="12"/>
      <c r="B87" s="12"/>
      <c r="C87" s="12"/>
      <c r="D87" s="12"/>
      <c r="E87" s="12"/>
      <c r="F87" s="12"/>
      <c r="G87" s="12"/>
      <c r="H87" s="12"/>
    </row>
    <row r="88" spans="1:8" ht="15">
      <c r="A88" s="12"/>
      <c r="B88" s="12"/>
      <c r="C88" s="12"/>
      <c r="D88" s="12"/>
      <c r="E88" s="12"/>
      <c r="F88" s="12"/>
      <c r="G88" s="12"/>
      <c r="H88" s="12"/>
    </row>
    <row r="89" spans="1:8" ht="15">
      <c r="A89" s="12"/>
      <c r="B89" s="12"/>
      <c r="C89" s="12"/>
      <c r="D89" s="12"/>
      <c r="E89" s="12"/>
      <c r="F89" s="12"/>
      <c r="G89" s="12"/>
      <c r="H89" s="12"/>
    </row>
    <row r="90" spans="1:8" ht="15">
      <c r="A90" s="12"/>
      <c r="B90" s="12"/>
      <c r="C90" s="12"/>
      <c r="D90" s="12"/>
      <c r="E90" s="12"/>
      <c r="F90" s="12"/>
      <c r="G90" s="12"/>
      <c r="H90" s="12"/>
    </row>
    <row r="91" spans="1:8" ht="15">
      <c r="A91" s="12"/>
      <c r="B91" s="12"/>
      <c r="C91" s="12"/>
      <c r="D91" s="12"/>
      <c r="E91" s="12"/>
      <c r="F91" s="12"/>
      <c r="G91" s="12"/>
      <c r="H91" s="12"/>
    </row>
    <row r="92" spans="1:8" ht="15">
      <c r="A92" s="12"/>
      <c r="B92" s="12"/>
      <c r="C92" s="12"/>
      <c r="D92" s="12"/>
      <c r="E92" s="12"/>
      <c r="F92" s="12"/>
      <c r="G92" s="12"/>
      <c r="H92" s="12"/>
    </row>
    <row r="93" spans="1:8" ht="15">
      <c r="A93" s="12"/>
      <c r="B93" s="12"/>
      <c r="C93" s="12"/>
      <c r="D93" s="12"/>
      <c r="E93" s="12"/>
      <c r="F93" s="12"/>
      <c r="G93" s="12"/>
      <c r="H93" s="12"/>
    </row>
    <row r="94" spans="1:8" ht="15">
      <c r="A94" s="12"/>
      <c r="B94" s="12"/>
      <c r="C94" s="12"/>
      <c r="D94" s="12"/>
      <c r="E94" s="12"/>
      <c r="F94" s="12"/>
      <c r="G94" s="12"/>
      <c r="H94" s="12"/>
    </row>
    <row r="95" spans="1:8" ht="15">
      <c r="A95" s="12"/>
      <c r="B95" s="12"/>
      <c r="C95" s="12"/>
      <c r="D95" s="12"/>
      <c r="E95" s="12"/>
      <c r="F95" s="12"/>
      <c r="G95" s="12"/>
      <c r="H95" s="12"/>
    </row>
    <row r="96" spans="1:8" ht="15">
      <c r="A96" s="12"/>
      <c r="B96" s="12"/>
      <c r="C96" s="12"/>
      <c r="D96" s="12"/>
      <c r="E96" s="12"/>
      <c r="F96" s="12"/>
      <c r="G96" s="12"/>
      <c r="H96" s="12"/>
    </row>
    <row r="97" spans="1:8" ht="15">
      <c r="A97" s="12"/>
      <c r="B97" s="12"/>
      <c r="C97" s="12"/>
      <c r="D97" s="12"/>
      <c r="E97" s="12"/>
      <c r="F97" s="12"/>
      <c r="G97" s="12"/>
      <c r="H97" s="12"/>
    </row>
    <row r="98" spans="1:8" ht="15">
      <c r="A98" s="12"/>
      <c r="B98" s="12"/>
      <c r="C98" s="12"/>
      <c r="D98" s="12"/>
      <c r="E98" s="12"/>
      <c r="F98" s="12"/>
      <c r="G98" s="12"/>
      <c r="H98" s="12"/>
    </row>
    <row r="99" spans="1:8" ht="15">
      <c r="A99" s="12"/>
      <c r="B99" s="12"/>
      <c r="C99" s="12"/>
      <c r="D99" s="12"/>
      <c r="E99" s="12"/>
      <c r="F99" s="12"/>
      <c r="G99" s="12"/>
      <c r="H99" s="12"/>
    </row>
    <row r="100" spans="1:8" ht="15">
      <c r="A100" s="12"/>
      <c r="B100" s="12"/>
      <c r="C100" s="12"/>
      <c r="D100" s="12"/>
      <c r="E100" s="12"/>
      <c r="F100" s="12"/>
      <c r="G100" s="12"/>
      <c r="H100" s="12"/>
    </row>
    <row r="101" spans="1:8" ht="15">
      <c r="A101" s="12"/>
      <c r="B101" s="12"/>
      <c r="C101" s="12"/>
      <c r="D101" s="12"/>
      <c r="E101" s="12"/>
      <c r="F101" s="12"/>
      <c r="G101" s="12"/>
      <c r="H101" s="12"/>
    </row>
    <row r="102" spans="1:8" ht="15">
      <c r="A102" s="12"/>
      <c r="B102" s="12"/>
      <c r="C102" s="12"/>
      <c r="D102" s="12"/>
      <c r="E102" s="12"/>
      <c r="F102" s="12"/>
      <c r="G102" s="12"/>
      <c r="H102" s="12"/>
    </row>
    <row r="103" spans="1:8" ht="15">
      <c r="A103" s="12"/>
      <c r="B103" s="12"/>
      <c r="C103" s="12"/>
      <c r="D103" s="12"/>
      <c r="E103" s="12"/>
      <c r="F103" s="12"/>
      <c r="G103" s="12"/>
      <c r="H103" s="12"/>
    </row>
    <row r="104" spans="1:8" ht="15">
      <c r="A104" s="12"/>
      <c r="B104" s="12"/>
      <c r="C104" s="12"/>
      <c r="D104" s="12"/>
      <c r="E104" s="12"/>
      <c r="F104" s="12"/>
      <c r="G104" s="12"/>
      <c r="H104" s="12"/>
    </row>
    <row r="105" spans="1:8" ht="15">
      <c r="A105" s="12"/>
      <c r="B105" s="12"/>
      <c r="C105" s="12"/>
      <c r="D105" s="12"/>
      <c r="E105" s="12"/>
      <c r="F105" s="12"/>
      <c r="G105" s="12"/>
      <c r="H105" s="12"/>
    </row>
    <row r="106" spans="1:8" ht="15">
      <c r="A106" s="12"/>
      <c r="B106" s="12"/>
      <c r="C106" s="12"/>
      <c r="D106" s="12"/>
      <c r="E106" s="12"/>
      <c r="F106" s="12"/>
      <c r="G106" s="12"/>
      <c r="H106" s="12"/>
    </row>
    <row r="107" spans="1:8" ht="15">
      <c r="A107" s="12"/>
      <c r="B107" s="12"/>
      <c r="C107" s="12"/>
      <c r="D107" s="12"/>
      <c r="E107" s="12"/>
      <c r="F107" s="12"/>
      <c r="G107" s="12"/>
      <c r="H107" s="12"/>
    </row>
    <row r="108" spans="1:8" ht="15">
      <c r="A108" s="12"/>
      <c r="B108" s="12"/>
      <c r="C108" s="12"/>
      <c r="D108" s="12"/>
      <c r="E108" s="12"/>
      <c r="F108" s="12"/>
      <c r="G108" s="12"/>
      <c r="H108" s="12"/>
    </row>
    <row r="109" spans="1:8" ht="15">
      <c r="A109" s="12"/>
      <c r="B109" s="12"/>
      <c r="C109" s="12"/>
      <c r="D109" s="12"/>
      <c r="E109" s="12"/>
      <c r="F109" s="12"/>
      <c r="G109" s="12"/>
      <c r="H109" s="12"/>
    </row>
    <row r="110" spans="1:8" ht="15">
      <c r="A110" s="12"/>
      <c r="B110" s="12"/>
      <c r="C110" s="12"/>
      <c r="D110" s="12"/>
      <c r="E110" s="12"/>
      <c r="F110" s="12"/>
      <c r="G110" s="12"/>
      <c r="H110" s="12"/>
    </row>
    <row r="111" spans="1:8" ht="15">
      <c r="A111" s="12"/>
      <c r="B111" s="12"/>
      <c r="C111" s="12"/>
      <c r="D111" s="12"/>
      <c r="E111" s="12"/>
      <c r="F111" s="12"/>
      <c r="G111" s="12"/>
      <c r="H111" s="12"/>
    </row>
    <row r="112" spans="1:8" ht="15">
      <c r="A112" s="12"/>
      <c r="B112" s="12"/>
      <c r="C112" s="12"/>
      <c r="D112" s="12"/>
      <c r="E112" s="12"/>
      <c r="F112" s="12"/>
      <c r="G112" s="12"/>
      <c r="H112" s="12"/>
    </row>
    <row r="113" spans="1:8" ht="15">
      <c r="A113" s="12"/>
      <c r="B113" s="12"/>
      <c r="C113" s="12"/>
      <c r="D113" s="12"/>
      <c r="E113" s="12"/>
      <c r="F113" s="12"/>
      <c r="G113" s="12"/>
      <c r="H113" s="12"/>
    </row>
    <row r="114" spans="1:8" ht="15">
      <c r="A114" s="12"/>
      <c r="B114" s="12"/>
      <c r="C114" s="12"/>
      <c r="D114" s="12"/>
      <c r="E114" s="12"/>
      <c r="F114" s="12"/>
      <c r="G114" s="12"/>
      <c r="H114" s="12"/>
    </row>
    <row r="115" spans="1:8" ht="15">
      <c r="A115" s="12"/>
      <c r="B115" s="12"/>
      <c r="C115" s="12"/>
      <c r="D115" s="12"/>
      <c r="E115" s="12"/>
      <c r="F115" s="12"/>
      <c r="G115" s="12"/>
      <c r="H115" s="12"/>
    </row>
    <row r="116" spans="1:8" ht="15">
      <c r="A116" s="12"/>
      <c r="B116" s="12"/>
      <c r="C116" s="12"/>
      <c r="D116" s="12"/>
      <c r="E116" s="12"/>
      <c r="F116" s="12"/>
      <c r="G116" s="12"/>
      <c r="H116" s="12"/>
    </row>
    <row r="117" spans="1:8" ht="15">
      <c r="A117" s="12"/>
      <c r="B117" s="12"/>
      <c r="C117" s="12"/>
      <c r="D117" s="12"/>
      <c r="E117" s="12"/>
      <c r="F117" s="12"/>
      <c r="G117" s="12"/>
      <c r="H117" s="12"/>
    </row>
    <row r="118" spans="1:8" ht="15">
      <c r="A118" s="12"/>
      <c r="B118" s="12"/>
      <c r="C118" s="12"/>
      <c r="D118" s="12"/>
      <c r="E118" s="12"/>
      <c r="F118" s="12"/>
      <c r="G118" s="12"/>
      <c r="H118" s="12"/>
    </row>
    <row r="119" spans="1:8" ht="15">
      <c r="A119" s="12"/>
      <c r="B119" s="12"/>
      <c r="C119" s="12"/>
      <c r="D119" s="12"/>
      <c r="E119" s="12"/>
      <c r="F119" s="12"/>
      <c r="G119" s="12"/>
      <c r="H119" s="12"/>
    </row>
    <row r="120" spans="1:8" ht="15">
      <c r="A120" s="12"/>
      <c r="B120" s="12"/>
      <c r="C120" s="12"/>
      <c r="D120" s="12"/>
      <c r="E120" s="12"/>
      <c r="F120" s="12"/>
      <c r="G120" s="12"/>
      <c r="H120" s="12"/>
    </row>
    <row r="121" spans="1:8" ht="15">
      <c r="A121" s="12"/>
      <c r="B121" s="12"/>
      <c r="C121" s="12"/>
      <c r="D121" s="12"/>
      <c r="E121" s="12"/>
      <c r="F121" s="12"/>
      <c r="G121" s="12"/>
      <c r="H121" s="12"/>
    </row>
    <row r="122" spans="1:8" ht="15">
      <c r="A122" s="12"/>
      <c r="B122" s="12"/>
      <c r="C122" s="12"/>
      <c r="D122" s="12"/>
      <c r="E122" s="12"/>
      <c r="F122" s="12"/>
      <c r="G122" s="12"/>
      <c r="H122" s="12"/>
    </row>
    <row r="123" spans="1:8" ht="15">
      <c r="A123" s="12"/>
      <c r="B123" s="12"/>
      <c r="C123" s="12"/>
      <c r="D123" s="12"/>
      <c r="E123" s="12"/>
      <c r="F123" s="12"/>
      <c r="G123" s="12"/>
      <c r="H123" s="12"/>
    </row>
    <row r="124" spans="1:8" ht="15">
      <c r="A124" s="12"/>
      <c r="B124" s="12"/>
      <c r="C124" s="12"/>
      <c r="D124" s="12"/>
      <c r="E124" s="12"/>
      <c r="F124" s="12"/>
      <c r="G124" s="12"/>
      <c r="H124" s="12"/>
    </row>
    <row r="125" spans="1:8" ht="15">
      <c r="A125" s="12"/>
      <c r="B125" s="12"/>
      <c r="C125" s="12"/>
      <c r="D125" s="12"/>
      <c r="E125" s="12"/>
      <c r="F125" s="12"/>
      <c r="G125" s="12"/>
      <c r="H125" s="12"/>
    </row>
    <row r="126" spans="1:8" ht="15">
      <c r="A126" s="12"/>
      <c r="B126" s="12"/>
      <c r="C126" s="12"/>
      <c r="D126" s="12"/>
      <c r="E126" s="12"/>
      <c r="F126" s="12"/>
      <c r="G126" s="12"/>
      <c r="H126" s="12"/>
    </row>
    <row r="127" spans="1:8" ht="15">
      <c r="A127" s="12"/>
      <c r="B127" s="12"/>
      <c r="C127" s="12"/>
      <c r="D127" s="12"/>
      <c r="E127" s="12"/>
      <c r="F127" s="12"/>
      <c r="G127" s="12"/>
      <c r="H127" s="12"/>
    </row>
    <row r="128" spans="1:8" ht="15">
      <c r="A128" s="12"/>
      <c r="B128" s="12"/>
      <c r="C128" s="12"/>
      <c r="D128" s="12"/>
      <c r="E128" s="12"/>
      <c r="F128" s="12"/>
      <c r="G128" s="12"/>
      <c r="H128" s="12"/>
    </row>
    <row r="129" spans="1:8" ht="15">
      <c r="A129" s="12"/>
      <c r="B129" s="12"/>
      <c r="C129" s="12"/>
      <c r="D129" s="12"/>
      <c r="E129" s="12"/>
      <c r="F129" s="12"/>
      <c r="G129" s="12"/>
      <c r="H129" s="12"/>
    </row>
    <row r="130" spans="1:8" ht="15">
      <c r="A130" s="12"/>
      <c r="B130" s="12"/>
      <c r="C130" s="12"/>
      <c r="D130" s="12"/>
      <c r="E130" s="12"/>
      <c r="F130" s="12"/>
      <c r="G130" s="12"/>
      <c r="H130" s="12"/>
    </row>
    <row r="131" spans="1:8" ht="15">
      <c r="A131" s="12"/>
      <c r="B131" s="12"/>
      <c r="C131" s="12"/>
      <c r="D131" s="12"/>
      <c r="E131" s="12"/>
      <c r="F131" s="12"/>
      <c r="G131" s="12"/>
      <c r="H131" s="12"/>
    </row>
    <row r="132" spans="1:8" ht="15">
      <c r="A132" s="12"/>
      <c r="B132" s="12"/>
      <c r="C132" s="12"/>
      <c r="D132" s="12"/>
      <c r="E132" s="12"/>
      <c r="F132" s="12"/>
      <c r="G132" s="12"/>
      <c r="H132" s="12"/>
    </row>
    <row r="133" spans="1:8" ht="15">
      <c r="A133" s="12"/>
      <c r="B133" s="12"/>
      <c r="C133" s="12"/>
      <c r="D133" s="12"/>
      <c r="E133" s="12"/>
      <c r="F133" s="12"/>
      <c r="G133" s="12"/>
      <c r="H133" s="12"/>
    </row>
    <row r="134" spans="1:8" ht="15">
      <c r="A134" s="12"/>
      <c r="B134" s="12"/>
      <c r="C134" s="12"/>
      <c r="D134" s="12"/>
      <c r="E134" s="12"/>
      <c r="F134" s="12"/>
      <c r="G134" s="12"/>
      <c r="H134" s="12"/>
    </row>
    <row r="135" spans="1:8" ht="15">
      <c r="A135" s="12"/>
      <c r="B135" s="12"/>
      <c r="C135" s="12"/>
      <c r="D135" s="12"/>
      <c r="E135" s="12"/>
      <c r="F135" s="12"/>
      <c r="G135" s="12"/>
      <c r="H135" s="12"/>
    </row>
    <row r="136" spans="1:8" ht="15">
      <c r="A136" s="12"/>
      <c r="B136" s="12"/>
      <c r="C136" s="12"/>
      <c r="D136" s="12"/>
      <c r="E136" s="12"/>
      <c r="F136" s="12"/>
      <c r="G136" s="12"/>
      <c r="H136" s="12"/>
    </row>
    <row r="137" spans="1:8" ht="15">
      <c r="A137" s="12"/>
      <c r="B137" s="12"/>
      <c r="C137" s="12"/>
      <c r="D137" s="12"/>
      <c r="E137" s="12"/>
      <c r="F137" s="12"/>
      <c r="G137" s="12"/>
      <c r="H137" s="12"/>
    </row>
    <row r="138" spans="1:8" ht="15">
      <c r="A138" s="12"/>
      <c r="B138" s="12"/>
      <c r="C138" s="12"/>
      <c r="D138" s="12"/>
      <c r="E138" s="12"/>
      <c r="F138" s="12"/>
      <c r="G138" s="12"/>
      <c r="H138" s="12"/>
    </row>
    <row r="139" spans="1:8" ht="15">
      <c r="A139" s="12"/>
      <c r="B139" s="12"/>
      <c r="C139" s="12"/>
      <c r="D139" s="12"/>
      <c r="E139" s="12"/>
      <c r="F139" s="12"/>
      <c r="G139" s="12"/>
      <c r="H139" s="12"/>
    </row>
    <row r="140" spans="1:8" ht="15">
      <c r="A140" s="12"/>
      <c r="B140" s="12"/>
      <c r="C140" s="12"/>
      <c r="D140" s="12"/>
      <c r="E140" s="12"/>
      <c r="F140" s="12"/>
      <c r="G140" s="12"/>
      <c r="H140" s="12"/>
    </row>
    <row r="141" spans="1:8" ht="15">
      <c r="A141" s="12"/>
      <c r="B141" s="12"/>
      <c r="C141" s="12"/>
      <c r="D141" s="12"/>
      <c r="E141" s="12"/>
      <c r="F141" s="12"/>
      <c r="G141" s="12"/>
      <c r="H141" s="12"/>
    </row>
    <row r="142" spans="1:8" ht="15">
      <c r="A142" s="12"/>
      <c r="B142" s="12"/>
      <c r="C142" s="12"/>
      <c r="D142" s="12"/>
      <c r="E142" s="12"/>
      <c r="F142" s="12"/>
      <c r="G142" s="12"/>
      <c r="H142" s="12"/>
    </row>
    <row r="143" spans="1:8" ht="15">
      <c r="A143" s="12"/>
      <c r="B143" s="12"/>
      <c r="C143" s="12"/>
      <c r="D143" s="12"/>
      <c r="E143" s="12"/>
      <c r="F143" s="12"/>
      <c r="G143" s="12"/>
      <c r="H143" s="12"/>
    </row>
    <row r="144" spans="1:8" ht="15">
      <c r="A144" s="12"/>
      <c r="B144" s="12"/>
      <c r="C144" s="12"/>
      <c r="D144" s="12"/>
      <c r="E144" s="12"/>
      <c r="F144" s="12"/>
      <c r="G144" s="12"/>
      <c r="H144" s="12"/>
    </row>
    <row r="145" spans="1:8" ht="15">
      <c r="A145" s="12"/>
      <c r="B145" s="12"/>
      <c r="C145" s="12"/>
      <c r="D145" s="12"/>
      <c r="E145" s="12"/>
      <c r="F145" s="12"/>
      <c r="G145" s="12"/>
      <c r="H145" s="12"/>
    </row>
    <row r="146" spans="1:8" ht="15">
      <c r="A146" s="12"/>
      <c r="B146" s="12"/>
      <c r="C146" s="12"/>
      <c r="D146" s="12"/>
      <c r="E146" s="12"/>
      <c r="F146" s="12"/>
      <c r="G146" s="12"/>
      <c r="H146" s="12"/>
    </row>
    <row r="147" spans="1:8" ht="15">
      <c r="A147" s="12"/>
      <c r="B147" s="12"/>
      <c r="C147" s="12"/>
      <c r="D147" s="12"/>
      <c r="E147" s="12"/>
      <c r="F147" s="12"/>
      <c r="G147" s="12"/>
      <c r="H147" s="12"/>
    </row>
    <row r="148" spans="1:8" ht="15">
      <c r="A148" s="12"/>
      <c r="B148" s="12"/>
      <c r="C148" s="12"/>
      <c r="D148" s="12"/>
      <c r="E148" s="12"/>
      <c r="F148" s="12"/>
      <c r="G148" s="12"/>
      <c r="H148" s="12"/>
    </row>
    <row r="149" spans="1:8" ht="15">
      <c r="A149" s="12"/>
      <c r="B149" s="12"/>
      <c r="C149" s="12"/>
      <c r="D149" s="12"/>
      <c r="E149" s="12"/>
      <c r="F149" s="12"/>
      <c r="G149" s="12"/>
      <c r="H149" s="12"/>
    </row>
    <row r="150" spans="1:8" ht="15">
      <c r="A150" s="12"/>
      <c r="B150" s="12"/>
      <c r="C150" s="12"/>
      <c r="D150" s="12"/>
      <c r="E150" s="12"/>
      <c r="F150" s="12"/>
      <c r="G150" s="12"/>
      <c r="H150" s="12"/>
    </row>
    <row r="151" spans="1:8" ht="15">
      <c r="A151" s="12"/>
      <c r="B151" s="12"/>
      <c r="C151" s="12"/>
      <c r="D151" s="12"/>
      <c r="E151" s="12"/>
      <c r="F151" s="12"/>
      <c r="G151" s="12"/>
      <c r="H151" s="12"/>
    </row>
    <row r="152" spans="1:8" ht="15">
      <c r="A152" s="12"/>
      <c r="B152" s="12"/>
      <c r="C152" s="12"/>
      <c r="D152" s="12"/>
      <c r="E152" s="12"/>
      <c r="F152" s="12"/>
      <c r="G152" s="12"/>
      <c r="H152" s="12"/>
    </row>
    <row r="153" spans="1:8" ht="15">
      <c r="A153" s="12"/>
      <c r="B153" s="12"/>
      <c r="C153" s="12"/>
      <c r="D153" s="12"/>
      <c r="E153" s="12"/>
      <c r="F153" s="12"/>
      <c r="G153" s="12"/>
      <c r="H153" s="12"/>
    </row>
    <row r="154" spans="1:8" ht="15">
      <c r="A154" s="12"/>
      <c r="B154" s="12"/>
      <c r="C154" s="12"/>
      <c r="D154" s="12"/>
      <c r="E154" s="12"/>
      <c r="F154" s="12"/>
      <c r="G154" s="12"/>
      <c r="H154" s="12"/>
    </row>
    <row r="155" spans="1:8" ht="15">
      <c r="A155" s="12"/>
      <c r="B155" s="12"/>
      <c r="C155" s="12"/>
      <c r="D155" s="12"/>
      <c r="E155" s="12"/>
      <c r="F155" s="12"/>
      <c r="G155" s="12"/>
      <c r="H155" s="12"/>
    </row>
    <row r="156" spans="1:8" ht="15">
      <c r="A156" s="12"/>
      <c r="B156" s="12"/>
      <c r="C156" s="12"/>
      <c r="D156" s="12"/>
      <c r="E156" s="12"/>
      <c r="F156" s="12"/>
      <c r="G156" s="12"/>
      <c r="H156" s="12"/>
    </row>
    <row r="157" spans="1:8" ht="15">
      <c r="A157" s="12"/>
      <c r="B157" s="12"/>
      <c r="C157" s="12"/>
      <c r="D157" s="12"/>
      <c r="E157" s="12"/>
      <c r="F157" s="12"/>
      <c r="G157" s="12"/>
      <c r="H157" s="12"/>
    </row>
    <row r="158" spans="1:8" ht="15">
      <c r="A158" s="12"/>
      <c r="B158" s="12"/>
      <c r="C158" s="12"/>
      <c r="D158" s="12"/>
      <c r="E158" s="12"/>
      <c r="F158" s="12"/>
      <c r="G158" s="12"/>
      <c r="H158" s="12"/>
    </row>
    <row r="159" spans="1:8" ht="15">
      <c r="A159" s="12"/>
      <c r="B159" s="12"/>
      <c r="C159" s="12"/>
      <c r="D159" s="12"/>
      <c r="E159" s="12"/>
      <c r="F159" s="12"/>
      <c r="G159" s="12"/>
      <c r="H159" s="12"/>
    </row>
    <row r="160" spans="1:8" ht="15">
      <c r="A160" s="12"/>
      <c r="B160" s="12"/>
      <c r="C160" s="12"/>
      <c r="D160" s="12"/>
      <c r="E160" s="12"/>
      <c r="F160" s="12"/>
      <c r="G160" s="12"/>
      <c r="H160" s="12"/>
    </row>
    <row r="161" spans="1:8" ht="15">
      <c r="A161" s="12"/>
      <c r="B161" s="12"/>
      <c r="C161" s="12"/>
      <c r="D161" s="12"/>
      <c r="E161" s="12"/>
      <c r="F161" s="12"/>
      <c r="G161" s="12"/>
      <c r="H161" s="12"/>
    </row>
    <row r="162" spans="1:8" ht="15">
      <c r="A162" s="12"/>
      <c r="B162" s="12"/>
      <c r="C162" s="12"/>
      <c r="D162" s="12"/>
      <c r="E162" s="12"/>
      <c r="F162" s="12"/>
      <c r="G162" s="12"/>
      <c r="H162" s="12"/>
    </row>
    <row r="163" spans="1:8" ht="15">
      <c r="A163" s="12"/>
      <c r="B163" s="12"/>
      <c r="C163" s="12"/>
      <c r="D163" s="12"/>
      <c r="E163" s="12"/>
      <c r="F163" s="12"/>
      <c r="G163" s="12"/>
      <c r="H163" s="12"/>
    </row>
    <row r="164" spans="1:8" ht="15">
      <c r="A164" s="12"/>
      <c r="B164" s="12"/>
      <c r="C164" s="12"/>
      <c r="D164" s="12"/>
      <c r="E164" s="12"/>
      <c r="F164" s="12"/>
      <c r="G164" s="12"/>
      <c r="H164" s="12"/>
    </row>
    <row r="165" spans="1:8" ht="15">
      <c r="A165" s="12"/>
      <c r="B165" s="12"/>
      <c r="C165" s="12"/>
      <c r="D165" s="12"/>
      <c r="E165" s="12"/>
      <c r="F165" s="12"/>
      <c r="G165" s="12"/>
      <c r="H165" s="12"/>
    </row>
    <row r="166" spans="1:8" ht="15">
      <c r="A166" s="12"/>
      <c r="B166" s="12"/>
      <c r="C166" s="12"/>
      <c r="D166" s="12"/>
      <c r="E166" s="12"/>
      <c r="F166" s="12"/>
      <c r="G166" s="12"/>
      <c r="H166" s="12"/>
    </row>
    <row r="167" spans="1:8" ht="15">
      <c r="A167" s="12"/>
      <c r="B167" s="12"/>
      <c r="C167" s="12"/>
      <c r="D167" s="12"/>
      <c r="E167" s="12"/>
      <c r="F167" s="12"/>
      <c r="G167" s="12"/>
      <c r="H167" s="12"/>
    </row>
    <row r="168" spans="1:8" ht="15">
      <c r="A168" s="12"/>
      <c r="B168" s="12"/>
      <c r="C168" s="12"/>
      <c r="D168" s="12"/>
      <c r="E168" s="12"/>
      <c r="F168" s="12"/>
      <c r="G168" s="12"/>
      <c r="H168" s="12"/>
    </row>
    <row r="169" spans="1:8" ht="15">
      <c r="A169" s="12"/>
      <c r="B169" s="12"/>
      <c r="C169" s="12"/>
      <c r="D169" s="12"/>
      <c r="E169" s="12"/>
      <c r="F169" s="12"/>
      <c r="G169" s="12"/>
      <c r="H169" s="12"/>
    </row>
    <row r="170" spans="1:8" ht="15">
      <c r="A170" s="12"/>
      <c r="B170" s="12"/>
      <c r="C170" s="12"/>
      <c r="D170" s="12"/>
      <c r="E170" s="12"/>
      <c r="F170" s="12"/>
      <c r="G170" s="12"/>
      <c r="H170" s="12"/>
    </row>
    <row r="171" spans="1:8" ht="15">
      <c r="A171" s="12"/>
      <c r="B171" s="12"/>
      <c r="C171" s="12"/>
      <c r="D171" s="12"/>
      <c r="E171" s="12"/>
      <c r="F171" s="12"/>
      <c r="G171" s="12"/>
      <c r="H171" s="12"/>
    </row>
    <row r="172" spans="1:8" ht="15">
      <c r="A172" s="12"/>
      <c r="B172" s="12"/>
      <c r="C172" s="12"/>
      <c r="D172" s="12"/>
      <c r="E172" s="12"/>
      <c r="F172" s="12"/>
      <c r="G172" s="12"/>
      <c r="H172" s="12"/>
    </row>
    <row r="173" spans="1:8" ht="15">
      <c r="A173" s="12"/>
      <c r="B173" s="12"/>
      <c r="C173" s="12"/>
      <c r="D173" s="12"/>
      <c r="E173" s="12"/>
      <c r="F173" s="12"/>
      <c r="G173" s="12"/>
      <c r="H173" s="12"/>
    </row>
    <row r="174" spans="1:8" ht="15">
      <c r="A174" s="12"/>
      <c r="B174" s="12"/>
      <c r="C174" s="12"/>
      <c r="D174" s="12"/>
      <c r="E174" s="12"/>
      <c r="F174" s="12"/>
      <c r="G174" s="12"/>
      <c r="H174" s="12"/>
    </row>
    <row r="175" spans="1:8" ht="15">
      <c r="A175" s="12"/>
      <c r="B175" s="12"/>
      <c r="C175" s="12"/>
      <c r="D175" s="12"/>
      <c r="E175" s="12"/>
      <c r="F175" s="12"/>
      <c r="G175" s="12"/>
      <c r="H175" s="12"/>
    </row>
    <row r="176" spans="1:8" ht="15">
      <c r="A176" s="12"/>
      <c r="B176" s="12"/>
      <c r="C176" s="12"/>
      <c r="D176" s="12"/>
      <c r="E176" s="12"/>
      <c r="F176" s="12"/>
      <c r="G176" s="12"/>
      <c r="H176" s="12"/>
    </row>
    <row r="177" spans="1:8" ht="15">
      <c r="A177" s="12"/>
      <c r="B177" s="12"/>
      <c r="C177" s="12"/>
      <c r="D177" s="12"/>
      <c r="E177" s="12"/>
      <c r="F177" s="12"/>
      <c r="G177" s="12"/>
      <c r="H177" s="12"/>
    </row>
    <row r="178" spans="1:8" ht="15">
      <c r="A178" s="12"/>
      <c r="B178" s="12"/>
      <c r="C178" s="12"/>
      <c r="D178" s="12"/>
      <c r="E178" s="12"/>
      <c r="F178" s="12"/>
      <c r="G178" s="12"/>
      <c r="H178" s="12"/>
    </row>
    <row r="179" spans="1:8" ht="15">
      <c r="A179" s="12"/>
      <c r="B179" s="12"/>
      <c r="C179" s="12"/>
      <c r="D179" s="12"/>
      <c r="E179" s="12"/>
      <c r="F179" s="12"/>
      <c r="G179" s="12"/>
      <c r="H179" s="12"/>
    </row>
    <row r="180" spans="1:8" ht="15">
      <c r="A180" s="12"/>
      <c r="B180" s="12"/>
      <c r="C180" s="12"/>
      <c r="D180" s="12"/>
      <c r="E180" s="12"/>
      <c r="F180" s="12"/>
      <c r="G180" s="12"/>
      <c r="H180" s="12"/>
    </row>
    <row r="181" spans="1:8" ht="15">
      <c r="A181" s="12"/>
      <c r="B181" s="12"/>
      <c r="C181" s="12"/>
      <c r="D181" s="12"/>
      <c r="E181" s="12"/>
      <c r="F181" s="12"/>
      <c r="G181" s="12"/>
      <c r="H181" s="12"/>
    </row>
    <row r="182" spans="1:8" ht="15">
      <c r="A182" s="12"/>
      <c r="B182" s="12"/>
      <c r="C182" s="12"/>
      <c r="D182" s="12"/>
      <c r="E182" s="12"/>
      <c r="F182" s="12"/>
      <c r="G182" s="12"/>
      <c r="H182" s="12"/>
    </row>
    <row r="183" spans="1:8" ht="15">
      <c r="A183" s="12"/>
      <c r="B183" s="12"/>
      <c r="C183" s="12"/>
      <c r="D183" s="12"/>
      <c r="E183" s="12"/>
      <c r="F183" s="12"/>
      <c r="G183" s="12"/>
      <c r="H183" s="12"/>
    </row>
    <row r="184" spans="1:8" ht="15">
      <c r="A184" s="12"/>
      <c r="B184" s="12"/>
      <c r="C184" s="12"/>
      <c r="D184" s="12"/>
      <c r="E184" s="12"/>
      <c r="F184" s="12"/>
      <c r="G184" s="12"/>
      <c r="H184" s="12"/>
    </row>
    <row r="185" spans="1:8" ht="15">
      <c r="A185" s="12"/>
      <c r="B185" s="12"/>
      <c r="C185" s="12"/>
      <c r="D185" s="12"/>
      <c r="E185" s="12"/>
      <c r="F185" s="12"/>
      <c r="G185" s="12"/>
      <c r="H185" s="12"/>
    </row>
    <row r="186" spans="1:8" ht="15">
      <c r="A186" s="12"/>
      <c r="B186" s="12"/>
      <c r="C186" s="12"/>
      <c r="D186" s="12"/>
      <c r="E186" s="12"/>
      <c r="F186" s="12"/>
      <c r="G186" s="12"/>
      <c r="H186" s="12"/>
    </row>
    <row r="187" spans="1:8" ht="15">
      <c r="A187" s="12"/>
      <c r="B187" s="12"/>
      <c r="C187" s="12"/>
      <c r="D187" s="12"/>
      <c r="E187" s="12"/>
      <c r="F187" s="12"/>
      <c r="G187" s="12"/>
      <c r="H187" s="12"/>
    </row>
    <row r="188" spans="1:8" ht="15">
      <c r="A188" s="12"/>
      <c r="B188" s="12"/>
      <c r="C188" s="12"/>
      <c r="D188" s="12"/>
      <c r="E188" s="12"/>
      <c r="F188" s="12"/>
      <c r="G188" s="12"/>
      <c r="H188" s="12"/>
    </row>
    <row r="189" spans="1:8" ht="15">
      <c r="A189" s="12"/>
      <c r="B189" s="12"/>
      <c r="C189" s="12"/>
      <c r="D189" s="12"/>
      <c r="E189" s="12"/>
      <c r="F189" s="12"/>
      <c r="G189" s="12"/>
      <c r="H189" s="12"/>
    </row>
    <row r="190" spans="1:8" ht="15">
      <c r="A190" s="12"/>
      <c r="B190" s="12"/>
      <c r="C190" s="12"/>
      <c r="D190" s="12"/>
      <c r="E190" s="12"/>
      <c r="F190" s="12"/>
      <c r="G190" s="12"/>
      <c r="H190" s="12"/>
    </row>
    <row r="191" spans="1:8" ht="15">
      <c r="A191" s="12"/>
      <c r="B191" s="12"/>
      <c r="C191" s="12"/>
      <c r="D191" s="12"/>
      <c r="E191" s="12"/>
      <c r="F191" s="12"/>
      <c r="G191" s="12"/>
      <c r="H191" s="12"/>
    </row>
    <row r="192" spans="1:8" ht="15">
      <c r="A192" s="12"/>
      <c r="B192" s="12"/>
      <c r="C192" s="12"/>
      <c r="D192" s="12"/>
      <c r="E192" s="12"/>
      <c r="F192" s="12"/>
      <c r="G192" s="12"/>
      <c r="H192" s="12"/>
    </row>
    <row r="193" spans="1:8" ht="15">
      <c r="A193" s="12"/>
      <c r="B193" s="12"/>
      <c r="C193" s="12"/>
      <c r="D193" s="12"/>
      <c r="E193" s="12"/>
      <c r="F193" s="12"/>
      <c r="G193" s="12"/>
      <c r="H193" s="12"/>
    </row>
    <row r="194" spans="1:8" ht="15">
      <c r="A194" s="12"/>
      <c r="B194" s="12"/>
      <c r="C194" s="12"/>
      <c r="D194" s="12"/>
      <c r="E194" s="12"/>
      <c r="F194" s="12"/>
      <c r="G194" s="12"/>
      <c r="H194" s="12"/>
    </row>
    <row r="195" spans="1:8" ht="15">
      <c r="A195" s="12"/>
      <c r="B195" s="12"/>
      <c r="C195" s="12"/>
      <c r="D195" s="12"/>
      <c r="E195" s="12"/>
      <c r="F195" s="12"/>
      <c r="G195" s="12"/>
      <c r="H195" s="12"/>
    </row>
    <row r="196" spans="1:8" ht="15">
      <c r="A196" s="12"/>
      <c r="B196" s="12"/>
      <c r="C196" s="12"/>
      <c r="D196" s="12"/>
      <c r="E196" s="12"/>
      <c r="F196" s="12"/>
      <c r="G196" s="12"/>
      <c r="H196" s="12"/>
    </row>
    <row r="197" spans="1:8" ht="15">
      <c r="A197" s="12"/>
      <c r="B197" s="12"/>
      <c r="C197" s="12"/>
      <c r="D197" s="12"/>
      <c r="E197" s="12"/>
      <c r="F197" s="12"/>
      <c r="G197" s="12"/>
      <c r="H197" s="12"/>
    </row>
    <row r="198" spans="1:8" ht="15">
      <c r="A198" s="12"/>
      <c r="B198" s="12"/>
      <c r="C198" s="12"/>
      <c r="D198" s="12"/>
      <c r="E198" s="12"/>
      <c r="F198" s="12"/>
      <c r="G198" s="12"/>
      <c r="H198" s="12"/>
    </row>
    <row r="199" spans="1:8" ht="15">
      <c r="A199" s="12"/>
      <c r="B199" s="12"/>
      <c r="C199" s="12"/>
      <c r="D199" s="12"/>
      <c r="E199" s="12"/>
      <c r="F199" s="12"/>
      <c r="G199" s="12"/>
      <c r="H199" s="12"/>
    </row>
    <row r="200" spans="1:8" ht="15">
      <c r="A200" s="12"/>
      <c r="B200" s="12"/>
      <c r="C200" s="12"/>
      <c r="D200" s="12"/>
      <c r="E200" s="12"/>
      <c r="F200" s="12"/>
      <c r="G200" s="12"/>
      <c r="H200" s="12"/>
    </row>
    <row r="201" spans="1:8" ht="15">
      <c r="A201" s="12"/>
      <c r="B201" s="12"/>
      <c r="C201" s="12"/>
      <c r="D201" s="12"/>
      <c r="E201" s="12"/>
      <c r="F201" s="12"/>
      <c r="G201" s="12"/>
      <c r="H201" s="12"/>
    </row>
    <row r="202" spans="1:8" ht="15">
      <c r="A202" s="12"/>
      <c r="B202" s="12"/>
      <c r="C202" s="12"/>
      <c r="D202" s="12"/>
      <c r="E202" s="12"/>
      <c r="F202" s="12"/>
      <c r="G202" s="12"/>
      <c r="H202" s="12"/>
    </row>
    <row r="203" spans="1:8" ht="15">
      <c r="A203" s="12"/>
      <c r="B203" s="12"/>
      <c r="C203" s="12"/>
      <c r="D203" s="12"/>
      <c r="E203" s="12"/>
      <c r="F203" s="12"/>
      <c r="G203" s="12"/>
      <c r="H203" s="12"/>
    </row>
    <row r="204" spans="1:8" ht="15">
      <c r="A204" s="12"/>
      <c r="B204" s="12"/>
      <c r="C204" s="12"/>
      <c r="D204" s="12"/>
      <c r="E204" s="12"/>
      <c r="F204" s="12"/>
      <c r="G204" s="12"/>
      <c r="H204" s="12"/>
    </row>
    <row r="205" spans="1:8" ht="15">
      <c r="A205" s="12"/>
      <c r="B205" s="12"/>
      <c r="C205" s="12"/>
      <c r="D205" s="12"/>
      <c r="E205" s="12"/>
      <c r="F205" s="12"/>
      <c r="G205" s="12"/>
      <c r="H205" s="12"/>
    </row>
    <row r="206" spans="1:8" ht="15">
      <c r="A206" s="12"/>
      <c r="B206" s="12"/>
      <c r="C206" s="12"/>
      <c r="D206" s="12"/>
      <c r="E206" s="12"/>
      <c r="F206" s="12"/>
      <c r="G206" s="12"/>
      <c r="H206" s="12"/>
    </row>
    <row r="207" spans="1:8" ht="15">
      <c r="A207" s="12"/>
      <c r="B207" s="12"/>
      <c r="C207" s="12"/>
      <c r="D207" s="12"/>
      <c r="E207" s="12"/>
      <c r="F207" s="12"/>
      <c r="G207" s="12"/>
      <c r="H207" s="12"/>
    </row>
    <row r="208" spans="1:8" ht="15">
      <c r="A208" s="12"/>
      <c r="B208" s="12"/>
      <c r="C208" s="12"/>
      <c r="D208" s="12"/>
      <c r="E208" s="12"/>
      <c r="F208" s="12"/>
      <c r="G208" s="12"/>
      <c r="H208" s="12"/>
    </row>
    <row r="209" spans="1:8" ht="15">
      <c r="A209" s="12"/>
      <c r="B209" s="12"/>
      <c r="C209" s="12"/>
      <c r="D209" s="12"/>
      <c r="E209" s="12"/>
      <c r="F209" s="12"/>
      <c r="G209" s="12"/>
      <c r="H209" s="12"/>
    </row>
    <row r="210" spans="1:8" ht="15">
      <c r="A210" s="12"/>
      <c r="B210" s="12"/>
      <c r="C210" s="12"/>
      <c r="D210" s="12"/>
      <c r="E210" s="12"/>
      <c r="F210" s="12"/>
      <c r="G210" s="12"/>
      <c r="H210" s="12"/>
    </row>
    <row r="211" spans="1:8" ht="15">
      <c r="A211" s="12"/>
      <c r="B211" s="12"/>
      <c r="C211" s="12"/>
      <c r="D211" s="12"/>
      <c r="E211" s="12"/>
      <c r="F211" s="12"/>
      <c r="G211" s="12"/>
      <c r="H211" s="12"/>
    </row>
    <row r="212" spans="1:8" ht="15">
      <c r="A212" s="12"/>
      <c r="B212" s="12"/>
      <c r="C212" s="12"/>
      <c r="D212" s="12"/>
      <c r="E212" s="12"/>
      <c r="F212" s="12"/>
      <c r="G212" s="12"/>
      <c r="H212" s="12"/>
    </row>
    <row r="213" spans="1:8" ht="15">
      <c r="A213" s="12"/>
      <c r="B213" s="12"/>
      <c r="C213" s="12"/>
      <c r="D213" s="12"/>
      <c r="E213" s="12"/>
      <c r="F213" s="12"/>
      <c r="G213" s="12"/>
      <c r="H213" s="12"/>
    </row>
    <row r="214" spans="1:8" ht="15">
      <c r="A214" s="12"/>
      <c r="B214" s="12"/>
      <c r="C214" s="12"/>
      <c r="D214" s="12"/>
      <c r="E214" s="12"/>
      <c r="F214" s="12"/>
      <c r="G214" s="12"/>
      <c r="H214" s="12"/>
    </row>
    <row r="215" spans="1:8" ht="15">
      <c r="A215" s="12"/>
      <c r="B215" s="12"/>
      <c r="C215" s="12"/>
      <c r="D215" s="12"/>
      <c r="E215" s="12"/>
      <c r="F215" s="12"/>
      <c r="G215" s="12"/>
      <c r="H215" s="12"/>
    </row>
    <row r="216" spans="1:8" ht="15">
      <c r="A216" s="12"/>
      <c r="B216" s="12"/>
      <c r="C216" s="12"/>
      <c r="D216" s="12"/>
      <c r="E216" s="12"/>
      <c r="F216" s="12"/>
      <c r="G216" s="12"/>
      <c r="H216" s="12"/>
    </row>
    <row r="217" spans="1:8" ht="15">
      <c r="A217" s="12"/>
      <c r="B217" s="12"/>
      <c r="C217" s="12"/>
      <c r="D217" s="12"/>
      <c r="E217" s="12"/>
      <c r="F217" s="12"/>
      <c r="G217" s="12"/>
      <c r="H217" s="12"/>
    </row>
    <row r="218" spans="1:8" ht="15">
      <c r="A218" s="12"/>
      <c r="B218" s="12"/>
      <c r="C218" s="12"/>
      <c r="D218" s="12"/>
      <c r="E218" s="12"/>
      <c r="F218" s="12"/>
      <c r="G218" s="12"/>
      <c r="H218" s="12"/>
    </row>
    <row r="219" spans="1:8" ht="15">
      <c r="A219" s="12"/>
      <c r="B219" s="12"/>
      <c r="C219" s="12"/>
      <c r="D219" s="12"/>
      <c r="E219" s="12"/>
      <c r="F219" s="12"/>
      <c r="G219" s="12"/>
      <c r="H219" s="12"/>
    </row>
    <row r="220" spans="1:8" ht="15">
      <c r="A220" s="12"/>
      <c r="B220" s="12"/>
      <c r="C220" s="12"/>
      <c r="D220" s="12"/>
      <c r="E220" s="12"/>
      <c r="F220" s="12"/>
      <c r="G220" s="12"/>
      <c r="H220" s="12"/>
    </row>
    <row r="221" spans="1:8" ht="15">
      <c r="A221" s="12"/>
      <c r="B221" s="12"/>
      <c r="C221" s="12"/>
      <c r="D221" s="12"/>
      <c r="E221" s="12"/>
      <c r="F221" s="12"/>
      <c r="G221" s="12"/>
      <c r="H221" s="12"/>
    </row>
    <row r="222" spans="1:8" ht="15">
      <c r="A222" s="12"/>
      <c r="B222" s="12"/>
      <c r="C222" s="12"/>
      <c r="D222" s="12"/>
      <c r="E222" s="12"/>
      <c r="F222" s="12"/>
      <c r="G222" s="12"/>
      <c r="H222" s="12"/>
    </row>
    <row r="223" spans="1:8" ht="15">
      <c r="A223" s="12"/>
      <c r="B223" s="12"/>
      <c r="C223" s="12"/>
      <c r="D223" s="12"/>
      <c r="E223" s="12"/>
      <c r="F223" s="12"/>
      <c r="G223" s="12"/>
      <c r="H223" s="12"/>
    </row>
    <row r="224" spans="1:8" ht="15">
      <c r="A224" s="12"/>
      <c r="B224" s="12"/>
      <c r="C224" s="12"/>
      <c r="D224" s="12"/>
      <c r="E224" s="12"/>
      <c r="F224" s="12"/>
      <c r="G224" s="12"/>
      <c r="H224" s="12"/>
    </row>
    <row r="225" spans="1:8" ht="15">
      <c r="A225" s="12"/>
      <c r="B225" s="12"/>
      <c r="C225" s="12"/>
      <c r="D225" s="12"/>
      <c r="E225" s="12"/>
      <c r="F225" s="12"/>
      <c r="G225" s="12"/>
      <c r="H225" s="12"/>
    </row>
    <row r="226" spans="1:8" ht="15">
      <c r="A226" s="12"/>
      <c r="B226" s="12"/>
      <c r="C226" s="12"/>
      <c r="D226" s="12"/>
      <c r="E226" s="12"/>
      <c r="F226" s="12"/>
      <c r="G226" s="12"/>
      <c r="H226" s="12"/>
    </row>
    <row r="227" spans="1:8" ht="15">
      <c r="A227" s="12"/>
      <c r="B227" s="12"/>
      <c r="C227" s="12"/>
      <c r="D227" s="12"/>
      <c r="E227" s="12"/>
      <c r="F227" s="12"/>
      <c r="G227" s="12"/>
      <c r="H227" s="12"/>
    </row>
    <row r="228" spans="1:8" ht="15">
      <c r="A228" s="12"/>
      <c r="B228" s="12"/>
      <c r="C228" s="12"/>
      <c r="D228" s="12"/>
      <c r="E228" s="12"/>
      <c r="F228" s="12"/>
      <c r="G228" s="12"/>
      <c r="H228" s="12"/>
    </row>
    <row r="229" spans="1:8" ht="15">
      <c r="A229" s="12"/>
      <c r="B229" s="12"/>
      <c r="C229" s="12"/>
      <c r="D229" s="12"/>
      <c r="E229" s="12"/>
      <c r="F229" s="12"/>
      <c r="G229" s="12"/>
      <c r="H229" s="12"/>
    </row>
    <row r="230" spans="1:8" ht="15">
      <c r="A230" s="12"/>
      <c r="B230" s="12"/>
      <c r="C230" s="12"/>
      <c r="D230" s="12"/>
      <c r="E230" s="12"/>
      <c r="F230" s="12"/>
      <c r="G230" s="12"/>
      <c r="H230" s="12"/>
    </row>
    <row r="231" spans="1:8" ht="15">
      <c r="A231" s="12"/>
      <c r="B231" s="12"/>
      <c r="C231" s="12"/>
      <c r="D231" s="12"/>
      <c r="E231" s="12"/>
      <c r="F231" s="12"/>
      <c r="G231" s="12"/>
      <c r="H231" s="12"/>
    </row>
    <row r="232" spans="1:8" ht="15">
      <c r="A232" s="12"/>
      <c r="B232" s="12"/>
      <c r="C232" s="12"/>
      <c r="D232" s="12"/>
      <c r="E232" s="12"/>
      <c r="F232" s="12"/>
      <c r="G232" s="12"/>
      <c r="H232" s="12"/>
    </row>
    <row r="233" spans="1:8" ht="15">
      <c r="A233" s="12"/>
      <c r="B233" s="12"/>
      <c r="C233" s="12"/>
      <c r="D233" s="12"/>
      <c r="E233" s="12"/>
      <c r="F233" s="12"/>
      <c r="G233" s="12"/>
      <c r="H233" s="12"/>
    </row>
    <row r="234" spans="1:8" ht="15">
      <c r="A234" s="12"/>
      <c r="B234" s="12"/>
      <c r="C234" s="12"/>
      <c r="D234" s="12"/>
      <c r="E234" s="12"/>
      <c r="F234" s="12"/>
      <c r="G234" s="12"/>
      <c r="H234" s="12"/>
    </row>
    <row r="235" spans="1:8" ht="15">
      <c r="A235" s="12"/>
      <c r="B235" s="12"/>
      <c r="C235" s="12"/>
      <c r="D235" s="12"/>
      <c r="E235" s="12"/>
      <c r="F235" s="12"/>
      <c r="G235" s="12"/>
      <c r="H235" s="12"/>
    </row>
    <row r="236" spans="1:8" ht="15">
      <c r="A236" s="12"/>
      <c r="B236" s="12"/>
      <c r="C236" s="12"/>
      <c r="D236" s="12"/>
      <c r="E236" s="12"/>
      <c r="F236" s="12"/>
      <c r="G236" s="12"/>
      <c r="H236" s="12"/>
    </row>
    <row r="237" spans="1:8" ht="15">
      <c r="A237" s="12"/>
      <c r="B237" s="12"/>
      <c r="C237" s="12"/>
      <c r="D237" s="12"/>
      <c r="E237" s="12"/>
      <c r="F237" s="12"/>
      <c r="G237" s="12"/>
      <c r="H237" s="12"/>
    </row>
    <row r="238" spans="1:8" ht="15">
      <c r="A238" s="12"/>
      <c r="B238" s="12"/>
      <c r="C238" s="12"/>
      <c r="D238" s="12"/>
      <c r="E238" s="12"/>
      <c r="F238" s="12"/>
      <c r="G238" s="12"/>
      <c r="H238" s="12"/>
    </row>
    <row r="239" spans="1:8" ht="15">
      <c r="A239" s="12"/>
      <c r="B239" s="12"/>
      <c r="C239" s="12"/>
      <c r="D239" s="12"/>
      <c r="E239" s="12"/>
      <c r="F239" s="12"/>
      <c r="G239" s="12"/>
      <c r="H239" s="12"/>
    </row>
    <row r="240" spans="1:8" ht="15">
      <c r="A240" s="12"/>
      <c r="B240" s="12"/>
      <c r="C240" s="12"/>
      <c r="D240" s="12"/>
      <c r="E240" s="12"/>
      <c r="F240" s="12"/>
      <c r="G240" s="12"/>
      <c r="H240" s="12"/>
    </row>
    <row r="241" spans="1:8" ht="15">
      <c r="A241" s="12"/>
      <c r="B241" s="12"/>
      <c r="C241" s="12"/>
      <c r="D241" s="12"/>
      <c r="E241" s="12"/>
      <c r="F241" s="12"/>
      <c r="G241" s="12"/>
      <c r="H241" s="12"/>
    </row>
    <row r="242" spans="1:8" ht="15">
      <c r="A242" s="12"/>
      <c r="B242" s="12"/>
      <c r="C242" s="12"/>
      <c r="D242" s="12"/>
      <c r="E242" s="12"/>
      <c r="F242" s="12"/>
      <c r="G242" s="12"/>
      <c r="H242" s="12"/>
    </row>
    <row r="243" spans="1:8" ht="15">
      <c r="A243" s="12"/>
      <c r="B243" s="12"/>
      <c r="C243" s="12"/>
      <c r="D243" s="12"/>
      <c r="E243" s="12"/>
      <c r="F243" s="12"/>
      <c r="G243" s="12"/>
      <c r="H243" s="12"/>
    </row>
    <row r="244" spans="1:8" ht="15">
      <c r="A244" s="12"/>
      <c r="B244" s="12"/>
      <c r="C244" s="12"/>
      <c r="D244" s="12"/>
      <c r="E244" s="12"/>
      <c r="F244" s="12"/>
      <c r="G244" s="12"/>
      <c r="H244" s="12"/>
    </row>
    <row r="245" spans="1:8" ht="15">
      <c r="A245" s="12"/>
      <c r="B245" s="12"/>
      <c r="C245" s="12"/>
      <c r="D245" s="12"/>
      <c r="E245" s="12"/>
      <c r="F245" s="12"/>
      <c r="G245" s="12"/>
      <c r="H245" s="12"/>
    </row>
    <row r="246" spans="1:8" ht="15">
      <c r="A246" s="12"/>
      <c r="B246" s="12"/>
      <c r="C246" s="12"/>
      <c r="D246" s="12"/>
      <c r="E246" s="12"/>
      <c r="F246" s="12"/>
      <c r="G246" s="12"/>
      <c r="H246" s="12"/>
    </row>
    <row r="247" spans="1:8" ht="15">
      <c r="A247" s="12"/>
      <c r="B247" s="12"/>
      <c r="C247" s="12"/>
      <c r="D247" s="12"/>
      <c r="E247" s="12"/>
      <c r="F247" s="12"/>
      <c r="G247" s="12"/>
      <c r="H247" s="12"/>
    </row>
    <row r="248" spans="1:8" ht="15">
      <c r="A248" s="12"/>
      <c r="B248" s="12"/>
      <c r="C248" s="12"/>
      <c r="D248" s="12"/>
      <c r="E248" s="12"/>
      <c r="F248" s="12"/>
      <c r="G248" s="12"/>
      <c r="H248" s="12"/>
    </row>
    <row r="249" spans="1:8" ht="15">
      <c r="A249" s="12"/>
      <c r="B249" s="12"/>
      <c r="C249" s="12"/>
      <c r="D249" s="12"/>
      <c r="E249" s="12"/>
      <c r="F249" s="12"/>
      <c r="G249" s="12"/>
      <c r="H249" s="12"/>
    </row>
    <row r="250" spans="1:8" ht="15">
      <c r="A250" s="12"/>
      <c r="B250" s="12"/>
      <c r="C250" s="12"/>
      <c r="D250" s="12"/>
      <c r="E250" s="12"/>
      <c r="F250" s="12"/>
      <c r="G250" s="12"/>
      <c r="H250" s="12"/>
    </row>
    <row r="251" spans="1:8" ht="15">
      <c r="A251" s="12"/>
      <c r="B251" s="12"/>
      <c r="C251" s="12"/>
      <c r="D251" s="12"/>
      <c r="E251" s="12"/>
      <c r="F251" s="12"/>
      <c r="G251" s="12"/>
      <c r="H251" s="12"/>
    </row>
    <row r="252" spans="1:8" ht="15">
      <c r="A252" s="12"/>
      <c r="B252" s="12"/>
      <c r="C252" s="12"/>
      <c r="D252" s="12"/>
      <c r="E252" s="12"/>
      <c r="F252" s="12"/>
      <c r="G252" s="12"/>
      <c r="H252" s="12"/>
    </row>
    <row r="253" spans="1:8" ht="15">
      <c r="A253" s="12"/>
      <c r="B253" s="12"/>
      <c r="C253" s="12"/>
      <c r="D253" s="12"/>
      <c r="E253" s="12"/>
      <c r="F253" s="12"/>
      <c r="G253" s="12"/>
      <c r="H253" s="12"/>
    </row>
    <row r="254" spans="1:8" ht="15">
      <c r="A254" s="12"/>
      <c r="B254" s="12"/>
      <c r="C254" s="12"/>
      <c r="D254" s="12"/>
      <c r="E254" s="12"/>
      <c r="F254" s="12"/>
      <c r="G254" s="12"/>
      <c r="H254" s="12"/>
    </row>
    <row r="255" spans="1:8" ht="15">
      <c r="A255" s="12"/>
      <c r="B255" s="12"/>
      <c r="C255" s="12"/>
      <c r="D255" s="12"/>
      <c r="E255" s="12"/>
      <c r="F255" s="12"/>
      <c r="G255" s="12"/>
      <c r="H255" s="12"/>
    </row>
    <row r="256" spans="1:8" ht="15">
      <c r="A256" s="12"/>
      <c r="B256" s="12"/>
      <c r="C256" s="12"/>
      <c r="D256" s="12"/>
      <c r="E256" s="12"/>
      <c r="F256" s="12"/>
      <c r="G256" s="12"/>
      <c r="H256" s="12"/>
    </row>
    <row r="257" spans="1:8" ht="15">
      <c r="A257" s="12"/>
      <c r="B257" s="12"/>
      <c r="C257" s="12"/>
      <c r="D257" s="12"/>
      <c r="E257" s="12"/>
      <c r="F257" s="12"/>
      <c r="G257" s="12"/>
      <c r="H257" s="12"/>
    </row>
    <row r="258" spans="1:8" ht="15">
      <c r="A258" s="12"/>
      <c r="B258" s="12"/>
      <c r="C258" s="12"/>
      <c r="D258" s="12"/>
      <c r="E258" s="12"/>
      <c r="F258" s="12"/>
      <c r="G258" s="12"/>
      <c r="H258" s="12"/>
    </row>
    <row r="259" spans="1:8" ht="15">
      <c r="A259" s="12"/>
      <c r="B259" s="12"/>
      <c r="C259" s="12"/>
      <c r="D259" s="12"/>
      <c r="E259" s="12"/>
      <c r="F259" s="12"/>
      <c r="G259" s="12"/>
      <c r="H259" s="12"/>
    </row>
    <row r="260" spans="1:8" ht="15">
      <c r="A260" s="12"/>
      <c r="B260" s="12"/>
      <c r="C260" s="12"/>
      <c r="D260" s="12"/>
      <c r="E260" s="12"/>
      <c r="F260" s="12"/>
      <c r="G260" s="12"/>
      <c r="H260" s="12"/>
    </row>
    <row r="261" spans="1:8" ht="15">
      <c r="A261" s="12"/>
      <c r="B261" s="12"/>
      <c r="C261" s="12"/>
      <c r="D261" s="12"/>
      <c r="E261" s="12"/>
      <c r="F261" s="12"/>
      <c r="G261" s="12"/>
      <c r="H261" s="12"/>
    </row>
    <row r="262" spans="1:8" ht="15">
      <c r="A262" s="12"/>
      <c r="B262" s="12"/>
      <c r="C262" s="12"/>
      <c r="D262" s="12"/>
      <c r="E262" s="12"/>
      <c r="F262" s="12"/>
      <c r="G262" s="12"/>
      <c r="H262" s="12"/>
    </row>
    <row r="263" spans="1:8" ht="15">
      <c r="A263" s="12"/>
      <c r="B263" s="12"/>
      <c r="C263" s="12"/>
      <c r="D263" s="12"/>
      <c r="E263" s="12"/>
      <c r="F263" s="12"/>
      <c r="G263" s="12"/>
      <c r="H263" s="12"/>
    </row>
    <row r="264" spans="1:8" ht="15">
      <c r="A264" s="12"/>
      <c r="B264" s="12"/>
      <c r="C264" s="12"/>
      <c r="D264" s="12"/>
      <c r="E264" s="12"/>
      <c r="F264" s="12"/>
      <c r="G264" s="12"/>
      <c r="H264" s="12"/>
    </row>
    <row r="265" spans="1:8" ht="15">
      <c r="A265" s="12"/>
      <c r="B265" s="12"/>
      <c r="C265" s="12"/>
      <c r="D265" s="12"/>
      <c r="E265" s="12"/>
      <c r="F265" s="12"/>
      <c r="G265" s="12"/>
      <c r="H265" s="12"/>
    </row>
    <row r="266" spans="1:8" ht="15">
      <c r="A266" s="12"/>
      <c r="B266" s="12"/>
      <c r="C266" s="12"/>
      <c r="D266" s="12"/>
      <c r="E266" s="12"/>
      <c r="F266" s="12"/>
      <c r="G266" s="12"/>
      <c r="H266" s="12"/>
    </row>
    <row r="267" spans="1:8" ht="15">
      <c r="A267" s="12"/>
      <c r="B267" s="12"/>
      <c r="C267" s="12"/>
      <c r="D267" s="12"/>
      <c r="E267" s="12"/>
      <c r="F267" s="12"/>
      <c r="G267" s="12"/>
      <c r="H267" s="12"/>
    </row>
    <row r="268" spans="1:8" ht="15">
      <c r="A268" s="12"/>
      <c r="B268" s="12"/>
      <c r="C268" s="12"/>
      <c r="D268" s="12"/>
      <c r="E268" s="12"/>
      <c r="F268" s="12"/>
      <c r="G268" s="12"/>
      <c r="H268" s="12"/>
    </row>
    <row r="269" spans="1:8" ht="15">
      <c r="A269" s="12"/>
      <c r="B269" s="12"/>
      <c r="C269" s="12"/>
      <c r="D269" s="12"/>
      <c r="E269" s="12"/>
      <c r="F269" s="12"/>
      <c r="G269" s="12"/>
      <c r="H269" s="12"/>
    </row>
    <row r="270" spans="1:8" ht="15">
      <c r="A270" s="12"/>
      <c r="B270" s="12"/>
      <c r="C270" s="12"/>
      <c r="D270" s="12"/>
      <c r="E270" s="12"/>
      <c r="F270" s="12"/>
      <c r="G270" s="12"/>
      <c r="H270" s="12"/>
    </row>
    <row r="271" spans="1:8" ht="15">
      <c r="A271" s="12"/>
      <c r="B271" s="12"/>
      <c r="C271" s="12"/>
      <c r="D271" s="12"/>
      <c r="E271" s="12"/>
      <c r="F271" s="12"/>
      <c r="G271" s="12"/>
      <c r="H271" s="12"/>
    </row>
    <row r="272" spans="1:8" ht="15">
      <c r="A272" s="12"/>
      <c r="B272" s="12"/>
      <c r="C272" s="12"/>
      <c r="D272" s="12"/>
      <c r="E272" s="12"/>
      <c r="F272" s="12"/>
      <c r="G272" s="12"/>
      <c r="H272" s="12"/>
    </row>
    <row r="273" spans="1:8" ht="15">
      <c r="A273" s="12"/>
      <c r="B273" s="12"/>
      <c r="C273" s="12"/>
      <c r="D273" s="12"/>
      <c r="E273" s="12"/>
      <c r="F273" s="12"/>
      <c r="G273" s="12"/>
      <c r="H273" s="12"/>
    </row>
    <row r="274" spans="1:8" ht="15">
      <c r="A274" s="12"/>
      <c r="B274" s="12"/>
      <c r="C274" s="12"/>
      <c r="D274" s="12"/>
      <c r="E274" s="12"/>
      <c r="F274" s="12"/>
      <c r="G274" s="12"/>
      <c r="H274" s="12"/>
    </row>
    <row r="275" spans="1:8" ht="15">
      <c r="A275" s="12"/>
      <c r="B275" s="12"/>
      <c r="C275" s="12"/>
      <c r="D275" s="12"/>
      <c r="E275" s="12"/>
      <c r="F275" s="12"/>
      <c r="G275" s="12"/>
      <c r="H275" s="12"/>
    </row>
    <row r="276" spans="1:8" ht="15">
      <c r="A276" s="12"/>
      <c r="B276" s="12"/>
      <c r="C276" s="12"/>
      <c r="D276" s="12"/>
      <c r="E276" s="12"/>
      <c r="F276" s="12"/>
      <c r="G276" s="12"/>
      <c r="H276" s="12"/>
    </row>
    <row r="277" spans="1:8" ht="15">
      <c r="A277" s="12"/>
      <c r="B277" s="12"/>
      <c r="C277" s="12"/>
      <c r="D277" s="12"/>
      <c r="E277" s="12"/>
      <c r="F277" s="12"/>
      <c r="G277" s="12"/>
      <c r="H277" s="12"/>
    </row>
    <row r="278" spans="1:8" ht="15">
      <c r="A278" s="12"/>
      <c r="B278" s="12"/>
      <c r="C278" s="12"/>
      <c r="D278" s="12"/>
      <c r="E278" s="12"/>
      <c r="F278" s="12"/>
      <c r="G278" s="12"/>
      <c r="H278" s="12"/>
    </row>
    <row r="279" spans="1:8" ht="15">
      <c r="A279" s="12"/>
      <c r="B279" s="12"/>
      <c r="C279" s="12"/>
      <c r="D279" s="12"/>
      <c r="E279" s="12"/>
      <c r="F279" s="12"/>
      <c r="G279" s="12"/>
      <c r="H279" s="12"/>
    </row>
    <row r="280" spans="1:8" ht="15">
      <c r="A280" s="12"/>
      <c r="B280" s="12"/>
      <c r="C280" s="12"/>
      <c r="D280" s="12"/>
      <c r="E280" s="12"/>
      <c r="F280" s="12"/>
      <c r="G280" s="12"/>
      <c r="H280" s="12"/>
    </row>
    <row r="281" spans="1:8" ht="15">
      <c r="A281" s="12"/>
      <c r="B281" s="12"/>
      <c r="C281" s="12"/>
      <c r="D281" s="12"/>
      <c r="E281" s="12"/>
      <c r="F281" s="12"/>
      <c r="G281" s="12"/>
      <c r="H281" s="12"/>
    </row>
    <row r="282" spans="1:8" ht="15">
      <c r="A282" s="12"/>
      <c r="B282" s="12"/>
      <c r="C282" s="12"/>
      <c r="D282" s="12"/>
      <c r="E282" s="12"/>
      <c r="F282" s="12"/>
      <c r="G282" s="12"/>
      <c r="H282" s="12"/>
    </row>
    <row r="283" spans="1:8" ht="15">
      <c r="A283" s="12"/>
      <c r="B283" s="12"/>
      <c r="C283" s="12"/>
      <c r="D283" s="12"/>
      <c r="E283" s="12"/>
      <c r="F283" s="12"/>
      <c r="G283" s="12"/>
      <c r="H283" s="12"/>
    </row>
    <row r="284" spans="1:8" ht="15">
      <c r="A284" s="12"/>
      <c r="B284" s="12"/>
      <c r="C284" s="12"/>
      <c r="D284" s="12"/>
      <c r="E284" s="12"/>
      <c r="F284" s="12"/>
      <c r="G284" s="12"/>
      <c r="H284" s="12"/>
    </row>
    <row r="285" spans="1:8" ht="15">
      <c r="A285" s="12"/>
      <c r="B285" s="12"/>
      <c r="C285" s="12"/>
      <c r="D285" s="12"/>
      <c r="E285" s="12"/>
      <c r="F285" s="12"/>
      <c r="G285" s="12"/>
      <c r="H285" s="12"/>
    </row>
    <row r="286" spans="1:8" ht="15">
      <c r="A286" s="12"/>
      <c r="B286" s="12"/>
      <c r="C286" s="12"/>
      <c r="D286" s="12"/>
      <c r="E286" s="12"/>
      <c r="F286" s="12"/>
      <c r="G286" s="12"/>
      <c r="H286" s="12"/>
    </row>
    <row r="287" spans="1:8" ht="15">
      <c r="A287" s="12"/>
      <c r="B287" s="12"/>
      <c r="C287" s="12"/>
      <c r="D287" s="12"/>
      <c r="E287" s="12"/>
      <c r="F287" s="12"/>
      <c r="G287" s="12"/>
      <c r="H287" s="12"/>
    </row>
    <row r="288" spans="1:8" ht="15">
      <c r="A288" s="12"/>
      <c r="B288" s="12"/>
      <c r="C288" s="12"/>
      <c r="D288" s="12"/>
      <c r="E288" s="12"/>
      <c r="F288" s="12"/>
      <c r="G288" s="12"/>
      <c r="H288" s="12"/>
    </row>
    <row r="289" spans="1:8" ht="15">
      <c r="A289" s="12"/>
      <c r="B289" s="12"/>
      <c r="C289" s="12"/>
      <c r="D289" s="12"/>
      <c r="E289" s="12"/>
      <c r="F289" s="12"/>
      <c r="G289" s="12"/>
      <c r="H289" s="12"/>
    </row>
    <row r="290" spans="1:8" ht="15">
      <c r="A290" s="12"/>
      <c r="B290" s="12"/>
      <c r="C290" s="12"/>
      <c r="D290" s="12"/>
      <c r="E290" s="12"/>
      <c r="F290" s="12"/>
      <c r="G290" s="12"/>
      <c r="H290" s="12"/>
    </row>
    <row r="291" spans="1:8" ht="15">
      <c r="A291" s="12"/>
      <c r="B291" s="12"/>
      <c r="C291" s="12"/>
      <c r="D291" s="12"/>
      <c r="E291" s="12"/>
      <c r="F291" s="12"/>
      <c r="G291" s="12"/>
      <c r="H291" s="12"/>
    </row>
    <row r="292" spans="1:8" ht="15">
      <c r="A292" s="12"/>
      <c r="B292" s="12"/>
      <c r="C292" s="12"/>
      <c r="D292" s="12"/>
      <c r="E292" s="12"/>
      <c r="F292" s="12"/>
      <c r="G292" s="12"/>
      <c r="H292" s="12"/>
    </row>
    <row r="293" spans="1:8" ht="15">
      <c r="A293" s="12"/>
      <c r="B293" s="12"/>
      <c r="C293" s="12"/>
      <c r="D293" s="12"/>
      <c r="E293" s="12"/>
      <c r="F293" s="12"/>
      <c r="G293" s="12"/>
      <c r="H293" s="12"/>
    </row>
    <row r="294" spans="1:8" ht="15">
      <c r="A294" s="12"/>
      <c r="B294" s="12"/>
      <c r="C294" s="12"/>
      <c r="D294" s="12"/>
      <c r="E294" s="12"/>
      <c r="F294" s="12"/>
      <c r="G294" s="12"/>
      <c r="H294" s="12"/>
    </row>
    <row r="295" spans="1:8" ht="15">
      <c r="A295" s="12"/>
      <c r="B295" s="12"/>
      <c r="C295" s="12"/>
      <c r="D295" s="12"/>
      <c r="E295" s="12"/>
      <c r="F295" s="12"/>
      <c r="G295" s="12"/>
      <c r="H295" s="12"/>
    </row>
    <row r="296" spans="1:8" ht="15">
      <c r="A296" s="12"/>
      <c r="B296" s="12"/>
      <c r="C296" s="12"/>
      <c r="D296" s="12"/>
      <c r="E296" s="12"/>
      <c r="F296" s="12"/>
      <c r="G296" s="12"/>
      <c r="H296" s="12"/>
    </row>
    <row r="297" spans="1:8" ht="15">
      <c r="A297" s="12"/>
      <c r="B297" s="12"/>
      <c r="C297" s="12"/>
      <c r="D297" s="12"/>
      <c r="E297" s="12"/>
      <c r="F297" s="12"/>
      <c r="G297" s="12"/>
      <c r="H297" s="12"/>
    </row>
    <row r="298" spans="1:8" ht="15">
      <c r="A298" s="12"/>
      <c r="B298" s="12"/>
      <c r="C298" s="12"/>
      <c r="D298" s="12"/>
      <c r="E298" s="12"/>
      <c r="F298" s="12"/>
      <c r="G298" s="12"/>
      <c r="H298" s="12"/>
    </row>
    <row r="299" spans="1:8" ht="15">
      <c r="A299" s="12"/>
      <c r="B299" s="12"/>
      <c r="C299" s="12"/>
      <c r="D299" s="12"/>
      <c r="E299" s="12"/>
      <c r="F299" s="12"/>
      <c r="G299" s="12"/>
      <c r="H299" s="12"/>
    </row>
    <row r="300" spans="1:8" ht="15">
      <c r="A300" s="12"/>
      <c r="B300" s="12"/>
      <c r="C300" s="12"/>
      <c r="D300" s="12"/>
      <c r="E300" s="12"/>
      <c r="F300" s="12"/>
      <c r="G300" s="12"/>
      <c r="H300" s="12"/>
    </row>
    <row r="301" spans="1:8" ht="15">
      <c r="A301" s="12"/>
      <c r="B301" s="12"/>
      <c r="C301" s="12"/>
      <c r="D301" s="12"/>
      <c r="E301" s="12"/>
      <c r="F301" s="12"/>
      <c r="G301" s="12"/>
      <c r="H301" s="12"/>
    </row>
    <row r="302" spans="1:8" ht="15">
      <c r="A302" s="12"/>
      <c r="B302" s="12"/>
      <c r="C302" s="12"/>
      <c r="D302" s="12"/>
      <c r="E302" s="12"/>
      <c r="F302" s="12"/>
      <c r="G302" s="12"/>
      <c r="H302" s="12"/>
    </row>
    <row r="303" spans="1:8" ht="15">
      <c r="A303" s="12"/>
      <c r="B303" s="12"/>
      <c r="C303" s="12"/>
      <c r="D303" s="12"/>
      <c r="E303" s="12"/>
      <c r="F303" s="12"/>
      <c r="G303" s="12"/>
      <c r="H303" s="12"/>
    </row>
    <row r="304" spans="1:8" ht="15">
      <c r="A304" s="12"/>
      <c r="B304" s="12"/>
      <c r="C304" s="12"/>
      <c r="D304" s="12"/>
      <c r="E304" s="12"/>
      <c r="F304" s="12"/>
      <c r="G304" s="12"/>
      <c r="H304" s="12"/>
    </row>
    <row r="305" spans="1:8" ht="15">
      <c r="A305" s="12"/>
      <c r="B305" s="12"/>
      <c r="C305" s="12"/>
      <c r="D305" s="12"/>
      <c r="E305" s="12"/>
      <c r="F305" s="12"/>
      <c r="G305" s="12"/>
      <c r="H305" s="12"/>
    </row>
    <row r="306" spans="1:8" ht="15">
      <c r="A306" s="12"/>
      <c r="B306" s="12"/>
      <c r="C306" s="12"/>
      <c r="D306" s="12"/>
      <c r="E306" s="12"/>
      <c r="F306" s="12"/>
      <c r="G306" s="12"/>
      <c r="H306" s="12"/>
    </row>
    <row r="307" spans="1:8" ht="15">
      <c r="A307" s="12"/>
      <c r="B307" s="12"/>
      <c r="C307" s="12"/>
      <c r="D307" s="12"/>
      <c r="E307" s="12"/>
      <c r="F307" s="12"/>
      <c r="G307" s="12"/>
      <c r="H307" s="12"/>
    </row>
    <row r="308" spans="1:8" ht="15">
      <c r="A308" s="12"/>
      <c r="B308" s="12"/>
      <c r="C308" s="12"/>
      <c r="D308" s="12"/>
      <c r="E308" s="12"/>
      <c r="F308" s="12"/>
      <c r="G308" s="12"/>
      <c r="H308" s="12"/>
    </row>
    <row r="309" spans="1:8" ht="15">
      <c r="A309" s="12"/>
      <c r="B309" s="12"/>
      <c r="C309" s="12"/>
      <c r="D309" s="12"/>
      <c r="E309" s="12"/>
      <c r="F309" s="12"/>
      <c r="G309" s="12"/>
      <c r="H309" s="12"/>
    </row>
    <row r="310" spans="1:8" ht="15">
      <c r="A310" s="12"/>
      <c r="B310" s="12"/>
      <c r="C310" s="12"/>
      <c r="D310" s="12"/>
      <c r="E310" s="12"/>
      <c r="F310" s="12"/>
      <c r="G310" s="12"/>
      <c r="H310" s="12"/>
    </row>
    <row r="311" spans="1:8" ht="15">
      <c r="A311" s="12"/>
      <c r="B311" s="12"/>
      <c r="C311" s="12"/>
      <c r="D311" s="12"/>
      <c r="E311" s="12"/>
      <c r="F311" s="12"/>
      <c r="G311" s="12"/>
      <c r="H311" s="12"/>
    </row>
    <row r="312" spans="1:8" ht="15">
      <c r="A312" s="12"/>
      <c r="B312" s="12"/>
      <c r="C312" s="12"/>
      <c r="D312" s="12"/>
      <c r="E312" s="12"/>
      <c r="F312" s="12"/>
      <c r="G312" s="12"/>
      <c r="H312" s="12"/>
    </row>
    <row r="313" spans="1:8" ht="15">
      <c r="A313" s="12"/>
      <c r="B313" s="12"/>
      <c r="C313" s="12"/>
      <c r="D313" s="12"/>
      <c r="E313" s="12"/>
      <c r="F313" s="12"/>
      <c r="G313" s="12"/>
      <c r="H313" s="12"/>
    </row>
    <row r="314" spans="1:8" ht="15">
      <c r="A314" s="12"/>
      <c r="B314" s="12"/>
      <c r="C314" s="12"/>
      <c r="D314" s="12"/>
      <c r="E314" s="12"/>
      <c r="F314" s="12"/>
      <c r="G314" s="12"/>
      <c r="H314" s="12"/>
    </row>
    <row r="315" spans="1:8" ht="15">
      <c r="A315" s="12"/>
      <c r="B315" s="12"/>
      <c r="C315" s="12"/>
      <c r="D315" s="12"/>
      <c r="E315" s="12"/>
      <c r="F315" s="12"/>
      <c r="G315" s="12"/>
      <c r="H315" s="12"/>
    </row>
    <row r="316" spans="1:8" ht="15">
      <c r="A316" s="12"/>
      <c r="B316" s="12"/>
      <c r="C316" s="12"/>
      <c r="D316" s="12"/>
      <c r="E316" s="12"/>
      <c r="F316" s="12"/>
      <c r="G316" s="12"/>
      <c r="H316" s="12"/>
    </row>
    <row r="317" spans="1:8" ht="15">
      <c r="A317" s="12"/>
      <c r="B317" s="12"/>
      <c r="C317" s="12"/>
      <c r="D317" s="12"/>
      <c r="E317" s="12"/>
      <c r="F317" s="12"/>
      <c r="G317" s="12"/>
      <c r="H317" s="12"/>
    </row>
    <row r="318" spans="1:8" ht="15">
      <c r="A318" s="12"/>
      <c r="B318" s="12"/>
      <c r="C318" s="12"/>
      <c r="D318" s="12"/>
      <c r="E318" s="12"/>
      <c r="F318" s="12"/>
      <c r="G318" s="12"/>
      <c r="H318" s="12"/>
    </row>
    <row r="319" spans="1:8" ht="15">
      <c r="A319" s="12"/>
      <c r="B319" s="12"/>
      <c r="C319" s="12"/>
      <c r="D319" s="12"/>
      <c r="E319" s="12"/>
      <c r="F319" s="12"/>
      <c r="G319" s="12"/>
      <c r="H319" s="12"/>
    </row>
    <row r="320" spans="1:8" ht="15">
      <c r="A320" s="12"/>
      <c r="B320" s="12"/>
      <c r="C320" s="12"/>
      <c r="D320" s="12"/>
      <c r="E320" s="12"/>
      <c r="F320" s="12"/>
      <c r="G320" s="12"/>
      <c r="H320" s="12"/>
    </row>
    <row r="321" spans="1:8" ht="15">
      <c r="A321" s="12"/>
      <c r="B321" s="12"/>
      <c r="C321" s="12"/>
      <c r="D321" s="12"/>
      <c r="E321" s="12"/>
      <c r="F321" s="12"/>
      <c r="G321" s="12"/>
      <c r="H321" s="12"/>
    </row>
    <row r="322" spans="1:8" ht="15">
      <c r="A322" s="12"/>
      <c r="B322" s="12"/>
      <c r="C322" s="12"/>
      <c r="D322" s="12"/>
      <c r="E322" s="12"/>
      <c r="F322" s="12"/>
      <c r="G322" s="12"/>
      <c r="H322" s="12"/>
    </row>
    <row r="323" spans="1:8" ht="15">
      <c r="A323" s="12"/>
      <c r="B323" s="12"/>
      <c r="C323" s="12"/>
      <c r="D323" s="12"/>
      <c r="E323" s="12"/>
      <c r="F323" s="12"/>
      <c r="G323" s="12"/>
      <c r="H323" s="12"/>
    </row>
    <row r="324" spans="1:8" ht="15">
      <c r="A324" s="12"/>
      <c r="B324" s="12"/>
      <c r="C324" s="12"/>
      <c r="D324" s="12"/>
      <c r="E324" s="12"/>
      <c r="F324" s="12"/>
      <c r="G324" s="12"/>
      <c r="H324" s="12"/>
    </row>
    <row r="325" spans="1:8" ht="15">
      <c r="A325" s="12"/>
      <c r="B325" s="12"/>
      <c r="C325" s="12"/>
      <c r="D325" s="12"/>
      <c r="E325" s="12"/>
      <c r="F325" s="12"/>
      <c r="G325" s="12"/>
      <c r="H325" s="12"/>
    </row>
    <row r="326" spans="1:8" ht="15">
      <c r="A326" s="12"/>
      <c r="B326" s="12"/>
      <c r="C326" s="12"/>
      <c r="D326" s="12"/>
      <c r="E326" s="12"/>
      <c r="F326" s="12"/>
      <c r="G326" s="12"/>
      <c r="H326" s="12"/>
    </row>
    <row r="327" spans="1:8" ht="15">
      <c r="A327" s="12"/>
      <c r="B327" s="12"/>
      <c r="C327" s="12"/>
      <c r="D327" s="12"/>
      <c r="E327" s="12"/>
      <c r="F327" s="12"/>
      <c r="G327" s="12"/>
      <c r="H327" s="12"/>
    </row>
    <row r="328" spans="1:8" ht="15">
      <c r="A328" s="12"/>
      <c r="B328" s="12"/>
      <c r="C328" s="12"/>
      <c r="D328" s="12"/>
      <c r="E328" s="12"/>
      <c r="F328" s="12"/>
      <c r="G328" s="12"/>
      <c r="H328" s="12"/>
    </row>
    <row r="329" spans="1:8" ht="15">
      <c r="A329" s="12"/>
      <c r="B329" s="12"/>
      <c r="C329" s="12"/>
      <c r="D329" s="12"/>
      <c r="E329" s="12"/>
      <c r="F329" s="12"/>
      <c r="G329" s="12"/>
      <c r="H329" s="12"/>
    </row>
    <row r="330" spans="1:8" ht="15">
      <c r="A330" s="12"/>
      <c r="B330" s="12"/>
      <c r="C330" s="12"/>
      <c r="D330" s="12"/>
      <c r="E330" s="12"/>
      <c r="F330" s="12"/>
      <c r="G330" s="12"/>
      <c r="H330" s="12"/>
    </row>
    <row r="331" spans="1:8" ht="15">
      <c r="A331" s="12"/>
      <c r="B331" s="12"/>
      <c r="C331" s="12"/>
      <c r="D331" s="12"/>
      <c r="E331" s="12"/>
      <c r="F331" s="12"/>
      <c r="G331" s="12"/>
      <c r="H331" s="12"/>
    </row>
    <row r="332" spans="1:8" ht="15">
      <c r="A332" s="12"/>
      <c r="B332" s="12"/>
      <c r="C332" s="12"/>
      <c r="D332" s="12"/>
      <c r="E332" s="12"/>
      <c r="F332" s="12"/>
      <c r="G332" s="12"/>
      <c r="H332" s="12"/>
    </row>
    <row r="333" spans="1:8" ht="15">
      <c r="A333" s="12"/>
      <c r="B333" s="12"/>
      <c r="C333" s="12"/>
      <c r="D333" s="12"/>
      <c r="E333" s="12"/>
      <c r="F333" s="12"/>
      <c r="G333" s="12"/>
      <c r="H333" s="12"/>
    </row>
    <row r="334" spans="1:8" ht="15">
      <c r="A334" s="12"/>
      <c r="B334" s="12"/>
      <c r="C334" s="12"/>
      <c r="D334" s="12"/>
      <c r="E334" s="12"/>
      <c r="F334" s="12"/>
      <c r="G334" s="12"/>
      <c r="H334" s="12"/>
    </row>
    <row r="335" spans="1:8" ht="15">
      <c r="A335" s="12"/>
      <c r="B335" s="12"/>
      <c r="C335" s="12"/>
      <c r="D335" s="12"/>
      <c r="E335" s="12"/>
      <c r="F335" s="12"/>
      <c r="G335" s="12"/>
      <c r="H335" s="12"/>
    </row>
    <row r="336" spans="1:8" ht="15">
      <c r="A336" s="12"/>
      <c r="B336" s="12"/>
      <c r="C336" s="12"/>
      <c r="D336" s="12"/>
      <c r="E336" s="12"/>
      <c r="F336" s="12"/>
      <c r="G336" s="12"/>
      <c r="H336" s="12"/>
    </row>
    <row r="337" spans="1:8" ht="15">
      <c r="A337" s="12"/>
      <c r="B337" s="12"/>
      <c r="C337" s="12"/>
      <c r="D337" s="12"/>
      <c r="E337" s="12"/>
      <c r="F337" s="12"/>
      <c r="G337" s="12"/>
      <c r="H337" s="12"/>
    </row>
    <row r="338" spans="1:8" ht="15">
      <c r="A338" s="12"/>
      <c r="B338" s="12"/>
      <c r="C338" s="12"/>
      <c r="D338" s="12"/>
      <c r="E338" s="12"/>
      <c r="F338" s="12"/>
      <c r="G338" s="12"/>
      <c r="H338" s="12"/>
    </row>
    <row r="339" spans="1:8" ht="15">
      <c r="A339" s="12"/>
      <c r="B339" s="12"/>
      <c r="C339" s="12"/>
      <c r="D339" s="12"/>
      <c r="E339" s="12"/>
      <c r="F339" s="12"/>
      <c r="G339" s="12"/>
      <c r="H339" s="12"/>
    </row>
    <row r="340" spans="1:8" ht="15">
      <c r="A340" s="12"/>
      <c r="B340" s="12"/>
      <c r="C340" s="12"/>
      <c r="D340" s="12"/>
      <c r="E340" s="12"/>
      <c r="F340" s="12"/>
      <c r="G340" s="12"/>
      <c r="H340" s="12"/>
    </row>
    <row r="341" spans="1:8" ht="15">
      <c r="A341" s="12"/>
      <c r="B341" s="12"/>
      <c r="C341" s="12"/>
      <c r="D341" s="12"/>
      <c r="E341" s="12"/>
      <c r="F341" s="12"/>
      <c r="G341" s="12"/>
      <c r="H341" s="12"/>
    </row>
    <row r="342" spans="1:8" ht="15">
      <c r="A342" s="12"/>
      <c r="B342" s="12"/>
      <c r="C342" s="12"/>
      <c r="D342" s="12"/>
      <c r="E342" s="12"/>
      <c r="F342" s="12"/>
      <c r="G342" s="12"/>
      <c r="H342" s="12"/>
    </row>
    <row r="343" spans="1:8" ht="15">
      <c r="A343" s="12"/>
      <c r="B343" s="12"/>
      <c r="C343" s="12"/>
      <c r="D343" s="12"/>
      <c r="E343" s="12"/>
      <c r="F343" s="12"/>
      <c r="G343" s="12"/>
      <c r="H343" s="12"/>
    </row>
    <row r="344" spans="1:8" ht="15">
      <c r="A344" s="12"/>
      <c r="B344" s="12"/>
      <c r="C344" s="12"/>
      <c r="D344" s="12"/>
      <c r="E344" s="12"/>
      <c r="F344" s="12"/>
      <c r="G344" s="12"/>
      <c r="H344" s="12"/>
    </row>
    <row r="345" spans="1:8" ht="15">
      <c r="A345" s="12"/>
      <c r="B345" s="12"/>
      <c r="C345" s="12"/>
      <c r="D345" s="12"/>
      <c r="E345" s="12"/>
      <c r="F345" s="12"/>
      <c r="G345" s="12"/>
      <c r="H345" s="12"/>
    </row>
    <row r="346" spans="1:8" ht="15">
      <c r="A346" s="12"/>
      <c r="B346" s="12"/>
      <c r="C346" s="12"/>
      <c r="D346" s="12"/>
      <c r="E346" s="12"/>
      <c r="F346" s="12"/>
      <c r="G346" s="12"/>
      <c r="H346" s="12"/>
    </row>
    <row r="347" spans="1:8" ht="15">
      <c r="A347" s="12"/>
      <c r="B347" s="12"/>
      <c r="C347" s="12"/>
      <c r="D347" s="12"/>
      <c r="E347" s="12"/>
      <c r="F347" s="12"/>
      <c r="G347" s="12"/>
      <c r="H347" s="12"/>
    </row>
    <row r="348" spans="1:8" ht="15">
      <c r="A348" s="12"/>
      <c r="B348" s="12"/>
      <c r="C348" s="12"/>
      <c r="D348" s="12"/>
      <c r="E348" s="12"/>
      <c r="F348" s="12"/>
      <c r="G348" s="12"/>
      <c r="H348" s="12"/>
    </row>
    <row r="349" spans="1:8" ht="15">
      <c r="A349" s="12"/>
      <c r="B349" s="12"/>
      <c r="C349" s="12"/>
      <c r="D349" s="12"/>
      <c r="E349" s="12"/>
      <c r="F349" s="12"/>
      <c r="G349" s="12"/>
      <c r="H349" s="12"/>
    </row>
    <row r="350" spans="1:8" ht="15">
      <c r="A350" s="12"/>
      <c r="B350" s="12"/>
      <c r="C350" s="12"/>
      <c r="D350" s="12"/>
      <c r="E350" s="12"/>
      <c r="F350" s="12"/>
      <c r="G350" s="12"/>
      <c r="H350" s="12"/>
    </row>
    <row r="351" spans="1:8" ht="15">
      <c r="A351" s="12"/>
      <c r="B351" s="12"/>
      <c r="C351" s="12"/>
      <c r="D351" s="12"/>
      <c r="E351" s="12"/>
      <c r="F351" s="12"/>
      <c r="G351" s="12"/>
      <c r="H351" s="12"/>
    </row>
    <row r="352" spans="1:8" ht="15">
      <c r="A352" s="12"/>
      <c r="B352" s="12"/>
      <c r="C352" s="12"/>
      <c r="D352" s="12"/>
      <c r="E352" s="12"/>
      <c r="F352" s="12"/>
      <c r="G352" s="12"/>
      <c r="H352" s="12"/>
    </row>
    <row r="353" spans="1:8" ht="15">
      <c r="A353" s="12"/>
      <c r="B353" s="12"/>
      <c r="C353" s="12"/>
      <c r="D353" s="12"/>
      <c r="E353" s="12"/>
      <c r="F353" s="12"/>
      <c r="G353" s="12"/>
      <c r="H353" s="12"/>
    </row>
    <row r="354" spans="1:8" ht="15">
      <c r="A354" s="12"/>
      <c r="B354" s="12"/>
      <c r="C354" s="12"/>
      <c r="D354" s="12"/>
      <c r="E354" s="12"/>
      <c r="F354" s="12"/>
      <c r="G354" s="12"/>
      <c r="H354" s="12"/>
    </row>
    <row r="355" spans="1:8" ht="15">
      <c r="A355" s="12"/>
      <c r="B355" s="12"/>
      <c r="C355" s="12"/>
      <c r="D355" s="12"/>
      <c r="E355" s="12"/>
      <c r="F355" s="12"/>
      <c r="G355" s="12"/>
      <c r="H355" s="12"/>
    </row>
    <row r="356" spans="1:8" ht="15">
      <c r="A356" s="12"/>
      <c r="B356" s="12"/>
      <c r="C356" s="12"/>
      <c r="D356" s="12"/>
      <c r="E356" s="12"/>
      <c r="F356" s="12"/>
      <c r="G356" s="12"/>
      <c r="H356" s="12"/>
    </row>
    <row r="357" spans="1:8" ht="15">
      <c r="A357" s="12"/>
      <c r="B357" s="12"/>
      <c r="C357" s="12"/>
      <c r="D357" s="12"/>
      <c r="E357" s="12"/>
      <c r="F357" s="12"/>
      <c r="G357" s="12"/>
      <c r="H357" s="12"/>
    </row>
    <row r="358" spans="1:8" ht="15">
      <c r="A358" s="12"/>
      <c r="B358" s="12"/>
      <c r="C358" s="12"/>
      <c r="D358" s="12"/>
      <c r="E358" s="12"/>
      <c r="F358" s="12"/>
      <c r="G358" s="12"/>
      <c r="H358" s="12"/>
    </row>
    <row r="359" spans="1:8" ht="15">
      <c r="A359" s="12"/>
      <c r="B359" s="12"/>
      <c r="C359" s="12"/>
      <c r="D359" s="12"/>
      <c r="E359" s="12"/>
      <c r="F359" s="12"/>
      <c r="G359" s="12"/>
      <c r="H359" s="12"/>
    </row>
    <row r="360" spans="1:8" ht="15">
      <c r="A360" s="12"/>
      <c r="B360" s="12"/>
      <c r="C360" s="12"/>
      <c r="D360" s="12"/>
      <c r="E360" s="12"/>
      <c r="F360" s="12"/>
      <c r="G360" s="12"/>
      <c r="H360" s="12"/>
    </row>
    <row r="361" spans="1:8" ht="15">
      <c r="A361" s="12"/>
      <c r="B361" s="12"/>
      <c r="C361" s="12"/>
      <c r="D361" s="12"/>
      <c r="E361" s="12"/>
      <c r="F361" s="12"/>
      <c r="G361" s="12"/>
      <c r="H361" s="12"/>
    </row>
    <row r="362" spans="1:8" ht="15">
      <c r="A362" s="12"/>
      <c r="B362" s="12"/>
      <c r="C362" s="12"/>
      <c r="D362" s="12"/>
      <c r="E362" s="12"/>
      <c r="F362" s="12"/>
      <c r="G362" s="12"/>
      <c r="H362" s="12"/>
    </row>
    <row r="363" spans="1:8" ht="15">
      <c r="A363" s="12"/>
      <c r="B363" s="12"/>
      <c r="C363" s="12"/>
      <c r="D363" s="12"/>
      <c r="E363" s="12"/>
      <c r="F363" s="12"/>
      <c r="G363" s="12"/>
      <c r="H363" s="12"/>
    </row>
    <row r="364" spans="1:8" ht="15">
      <c r="A364" s="12"/>
      <c r="B364" s="12"/>
      <c r="C364" s="12"/>
      <c r="D364" s="12"/>
      <c r="E364" s="12"/>
      <c r="F364" s="12"/>
      <c r="G364" s="12"/>
      <c r="H364" s="12"/>
    </row>
    <row r="365" spans="1:8" ht="15">
      <c r="A365" s="12"/>
      <c r="B365" s="12"/>
      <c r="C365" s="12"/>
      <c r="D365" s="12"/>
      <c r="E365" s="12"/>
      <c r="F365" s="12"/>
      <c r="G365" s="12"/>
      <c r="H365" s="12"/>
    </row>
    <row r="366" spans="1:8" ht="15">
      <c r="A366" s="12"/>
      <c r="B366" s="12"/>
      <c r="C366" s="12"/>
      <c r="D366" s="12"/>
      <c r="E366" s="12"/>
      <c r="F366" s="12"/>
      <c r="G366" s="12"/>
      <c r="H366" s="12"/>
    </row>
    <row r="367" spans="1:8" ht="15">
      <c r="A367" s="12"/>
      <c r="B367" s="12"/>
      <c r="C367" s="12"/>
      <c r="D367" s="12"/>
      <c r="E367" s="12"/>
      <c r="F367" s="12"/>
      <c r="G367" s="12"/>
      <c r="H367" s="12"/>
    </row>
    <row r="368" spans="1:8" ht="15">
      <c r="A368" s="12"/>
      <c r="B368" s="12"/>
      <c r="C368" s="12"/>
      <c r="D368" s="12"/>
      <c r="E368" s="12"/>
      <c r="F368" s="12"/>
      <c r="G368" s="12"/>
      <c r="H368" s="12"/>
    </row>
    <row r="369" spans="1:8" ht="15">
      <c r="A369" s="12"/>
      <c r="B369" s="12"/>
      <c r="C369" s="12"/>
      <c r="D369" s="12"/>
      <c r="E369" s="12"/>
      <c r="F369" s="12"/>
      <c r="G369" s="12"/>
      <c r="H369" s="12"/>
    </row>
    <row r="370" spans="1:8" ht="15">
      <c r="A370" s="12"/>
      <c r="B370" s="12"/>
      <c r="C370" s="12"/>
      <c r="D370" s="12"/>
      <c r="E370" s="12"/>
      <c r="F370" s="12"/>
      <c r="G370" s="12"/>
      <c r="H370" s="12"/>
    </row>
    <row r="371" spans="1:8" ht="15">
      <c r="A371" s="12"/>
      <c r="B371" s="12"/>
      <c r="C371" s="12"/>
      <c r="D371" s="12"/>
      <c r="E371" s="12"/>
      <c r="F371" s="12"/>
      <c r="G371" s="12"/>
      <c r="H371" s="12"/>
    </row>
    <row r="372" spans="1:8" ht="15">
      <c r="A372" s="12"/>
      <c r="B372" s="12"/>
      <c r="C372" s="12"/>
      <c r="D372" s="12"/>
      <c r="E372" s="12"/>
      <c r="F372" s="12"/>
      <c r="G372" s="12"/>
      <c r="H372" s="12"/>
    </row>
    <row r="373" spans="1:8" ht="15">
      <c r="A373" s="12"/>
      <c r="B373" s="12"/>
      <c r="C373" s="12"/>
      <c r="D373" s="12"/>
      <c r="E373" s="12"/>
      <c r="F373" s="12"/>
      <c r="G373" s="12"/>
      <c r="H373" s="12"/>
    </row>
    <row r="374" spans="1:8" ht="15">
      <c r="A374" s="12"/>
      <c r="B374" s="12"/>
      <c r="C374" s="12"/>
      <c r="D374" s="12"/>
      <c r="E374" s="12"/>
      <c r="F374" s="12"/>
      <c r="G374" s="12"/>
      <c r="H374" s="12"/>
    </row>
    <row r="375" spans="1:8" ht="15">
      <c r="A375" s="12"/>
      <c r="B375" s="12"/>
      <c r="C375" s="12"/>
      <c r="D375" s="12"/>
      <c r="E375" s="12"/>
      <c r="F375" s="12"/>
      <c r="G375" s="12"/>
      <c r="H375" s="12"/>
    </row>
    <row r="376" spans="1:8" ht="15">
      <c r="A376" s="12"/>
      <c r="B376" s="12"/>
      <c r="C376" s="12"/>
      <c r="D376" s="12"/>
      <c r="E376" s="12"/>
      <c r="F376" s="12"/>
      <c r="G376" s="12"/>
      <c r="H376" s="12"/>
    </row>
    <row r="377" spans="1:8" ht="15">
      <c r="A377" s="12"/>
      <c r="B377" s="12"/>
      <c r="C377" s="12"/>
      <c r="D377" s="12"/>
      <c r="E377" s="12"/>
      <c r="F377" s="12"/>
      <c r="G377" s="12"/>
      <c r="H377" s="12"/>
    </row>
    <row r="378" spans="1:8" ht="15">
      <c r="A378" s="12"/>
      <c r="B378" s="12"/>
      <c r="C378" s="12"/>
      <c r="D378" s="12"/>
      <c r="E378" s="12"/>
      <c r="F378" s="12"/>
      <c r="G378" s="12"/>
      <c r="H378" s="12"/>
    </row>
    <row r="379" spans="1:8" ht="15">
      <c r="A379" s="12"/>
      <c r="B379" s="12"/>
      <c r="C379" s="12"/>
      <c r="D379" s="12"/>
      <c r="E379" s="12"/>
      <c r="F379" s="12"/>
      <c r="G379" s="12"/>
      <c r="H379" s="12"/>
    </row>
    <row r="380" spans="1:8" ht="15">
      <c r="A380" s="12"/>
      <c r="B380" s="12"/>
      <c r="C380" s="12"/>
      <c r="D380" s="12"/>
      <c r="E380" s="12"/>
      <c r="F380" s="12"/>
      <c r="G380" s="12"/>
      <c r="H380" s="12"/>
    </row>
    <row r="381" spans="1:8" ht="15">
      <c r="A381" s="12"/>
      <c r="B381" s="12"/>
      <c r="C381" s="12"/>
      <c r="D381" s="12"/>
      <c r="E381" s="12"/>
      <c r="F381" s="12"/>
      <c r="G381" s="12"/>
      <c r="H381" s="12"/>
    </row>
    <row r="382" spans="1:8" ht="15">
      <c r="A382" s="12"/>
      <c r="B382" s="12"/>
      <c r="C382" s="12"/>
      <c r="D382" s="12"/>
      <c r="E382" s="12"/>
      <c r="F382" s="12"/>
      <c r="G382" s="12"/>
      <c r="H382" s="12"/>
    </row>
    <row r="383" spans="1:8" ht="15">
      <c r="A383" s="12"/>
      <c r="B383" s="12"/>
      <c r="C383" s="12"/>
      <c r="D383" s="12"/>
      <c r="E383" s="12"/>
      <c r="F383" s="12"/>
      <c r="G383" s="12"/>
      <c r="H383" s="12"/>
    </row>
    <row r="384" spans="1:8" ht="15">
      <c r="A384" s="12"/>
      <c r="B384" s="12"/>
      <c r="C384" s="12"/>
      <c r="D384" s="12"/>
      <c r="E384" s="12"/>
      <c r="F384" s="12"/>
      <c r="G384" s="12"/>
      <c r="H384" s="12"/>
    </row>
    <row r="385" spans="1:8" ht="15">
      <c r="A385" s="12"/>
      <c r="B385" s="12"/>
      <c r="C385" s="12"/>
      <c r="D385" s="12"/>
      <c r="E385" s="12"/>
      <c r="F385" s="12"/>
      <c r="G385" s="12"/>
      <c r="H385" s="12"/>
    </row>
    <row r="386" spans="1:8" ht="15">
      <c r="A386" s="12"/>
      <c r="B386" s="12"/>
      <c r="C386" s="12"/>
      <c r="D386" s="12"/>
      <c r="E386" s="12"/>
      <c r="F386" s="12"/>
      <c r="G386" s="12"/>
      <c r="H386" s="12"/>
    </row>
    <row r="387" spans="1:8" ht="15">
      <c r="A387" s="12"/>
      <c r="B387" s="12"/>
      <c r="C387" s="12"/>
      <c r="D387" s="12"/>
      <c r="E387" s="12"/>
      <c r="F387" s="12"/>
      <c r="G387" s="12"/>
      <c r="H387" s="12"/>
    </row>
    <row r="388" spans="1:8" ht="15">
      <c r="A388" s="12"/>
      <c r="B388" s="12"/>
      <c r="C388" s="12"/>
      <c r="D388" s="12"/>
      <c r="E388" s="12"/>
      <c r="F388" s="12"/>
      <c r="G388" s="12"/>
      <c r="H388" s="12"/>
    </row>
    <row r="389" spans="1:8" ht="15">
      <c r="A389" s="12"/>
      <c r="B389" s="12"/>
      <c r="C389" s="12"/>
      <c r="D389" s="12"/>
      <c r="E389" s="12"/>
      <c r="F389" s="12"/>
      <c r="G389" s="12"/>
      <c r="H389" s="12"/>
    </row>
    <row r="390" spans="1:8" ht="15">
      <c r="A390" s="12"/>
      <c r="B390" s="12"/>
      <c r="C390" s="12"/>
      <c r="D390" s="12"/>
      <c r="E390" s="12"/>
      <c r="F390" s="12"/>
      <c r="G390" s="12"/>
      <c r="H390" s="12"/>
    </row>
    <row r="391" spans="1:8" ht="15">
      <c r="A391" s="12"/>
      <c r="B391" s="12"/>
      <c r="C391" s="12"/>
      <c r="D391" s="12"/>
      <c r="E391" s="12"/>
      <c r="F391" s="12"/>
      <c r="G391" s="12"/>
      <c r="H391" s="12"/>
    </row>
    <row r="392" spans="1:8" ht="15">
      <c r="A392" s="12"/>
      <c r="B392" s="12"/>
      <c r="C392" s="12"/>
      <c r="D392" s="12"/>
      <c r="E392" s="12"/>
      <c r="F392" s="12"/>
      <c r="G392" s="12"/>
      <c r="H392" s="12"/>
    </row>
    <row r="393" spans="1:8" ht="15">
      <c r="A393" s="12"/>
      <c r="B393" s="12"/>
      <c r="C393" s="12"/>
      <c r="D393" s="12"/>
      <c r="E393" s="12"/>
      <c r="F393" s="12"/>
      <c r="G393" s="12"/>
      <c r="H393" s="12"/>
    </row>
    <row r="394" spans="1:8" ht="15">
      <c r="A394" s="12"/>
      <c r="B394" s="12"/>
      <c r="C394" s="12"/>
      <c r="D394" s="12"/>
      <c r="E394" s="12"/>
      <c r="F394" s="12"/>
      <c r="G394" s="12"/>
      <c r="H394" s="12"/>
    </row>
    <row r="395" spans="1:8" ht="15">
      <c r="A395" s="12"/>
      <c r="B395" s="12"/>
      <c r="C395" s="12"/>
      <c r="D395" s="12"/>
      <c r="E395" s="12"/>
      <c r="F395" s="12"/>
      <c r="G395" s="12"/>
      <c r="H395" s="12"/>
    </row>
    <row r="396" spans="1:8" ht="15">
      <c r="A396" s="12"/>
      <c r="B396" s="12"/>
      <c r="C396" s="12"/>
      <c r="D396" s="12"/>
      <c r="E396" s="12"/>
      <c r="F396" s="12"/>
      <c r="G396" s="12"/>
      <c r="H396" s="12"/>
    </row>
    <row r="397" spans="1:8" ht="15">
      <c r="A397" s="12"/>
      <c r="B397" s="12"/>
      <c r="C397" s="12"/>
      <c r="D397" s="12"/>
      <c r="E397" s="12"/>
      <c r="F397" s="12"/>
      <c r="G397" s="12"/>
      <c r="H397" s="12"/>
    </row>
    <row r="398" spans="1:8" ht="15">
      <c r="A398" s="12"/>
      <c r="B398" s="12"/>
      <c r="C398" s="12"/>
      <c r="D398" s="12"/>
      <c r="E398" s="12"/>
      <c r="F398" s="12"/>
      <c r="G398" s="12"/>
      <c r="H398" s="12"/>
    </row>
    <row r="399" spans="1:8" ht="15">
      <c r="A399" s="12"/>
      <c r="B399" s="12"/>
      <c r="C399" s="12"/>
      <c r="D399" s="12"/>
      <c r="E399" s="12"/>
      <c r="F399" s="12"/>
      <c r="G399" s="12"/>
      <c r="H399" s="12"/>
    </row>
    <row r="400" spans="1:8" ht="15">
      <c r="A400" s="12"/>
      <c r="B400" s="12"/>
      <c r="C400" s="12"/>
      <c r="D400" s="12"/>
      <c r="E400" s="12"/>
      <c r="F400" s="12"/>
      <c r="G400" s="12"/>
      <c r="H400" s="12"/>
    </row>
    <row r="401" spans="1:8" ht="15">
      <c r="A401" s="12"/>
      <c r="B401" s="12"/>
      <c r="C401" s="12"/>
      <c r="D401" s="12"/>
      <c r="E401" s="12"/>
      <c r="F401" s="12"/>
      <c r="G401" s="12"/>
      <c r="H401" s="12"/>
    </row>
    <row r="402" spans="1:8" ht="15">
      <c r="A402" s="12"/>
      <c r="B402" s="12"/>
      <c r="C402" s="12"/>
      <c r="D402" s="12"/>
      <c r="E402" s="12"/>
      <c r="F402" s="12"/>
      <c r="G402" s="12"/>
      <c r="H402" s="12"/>
    </row>
    <row r="403" spans="1:8" ht="15">
      <c r="A403" s="12"/>
      <c r="B403" s="12"/>
      <c r="C403" s="12"/>
      <c r="D403" s="12"/>
      <c r="E403" s="12"/>
      <c r="F403" s="12"/>
      <c r="G403" s="12"/>
      <c r="H403" s="12"/>
    </row>
    <row r="404" spans="1:8" ht="15">
      <c r="A404" s="12"/>
      <c r="B404" s="12"/>
      <c r="C404" s="12"/>
      <c r="D404" s="12"/>
      <c r="E404" s="12"/>
      <c r="F404" s="12"/>
      <c r="G404" s="12"/>
      <c r="H404" s="12"/>
    </row>
    <row r="405" spans="1:8" ht="15">
      <c r="A405" s="12"/>
      <c r="B405" s="12"/>
      <c r="C405" s="12"/>
      <c r="D405" s="12"/>
      <c r="E405" s="12"/>
      <c r="F405" s="12"/>
      <c r="G405" s="12"/>
      <c r="H405" s="12"/>
    </row>
    <row r="406" spans="1:8" ht="15">
      <c r="A406" s="12"/>
      <c r="B406" s="12"/>
      <c r="C406" s="12"/>
      <c r="D406" s="12"/>
      <c r="E406" s="12"/>
      <c r="F406" s="12"/>
      <c r="G406" s="12"/>
      <c r="H406" s="12"/>
    </row>
    <row r="407" spans="1:8" ht="15">
      <c r="A407" s="12"/>
      <c r="B407" s="12"/>
      <c r="C407" s="12"/>
      <c r="D407" s="12"/>
      <c r="E407" s="12"/>
      <c r="F407" s="12"/>
      <c r="G407" s="12"/>
      <c r="H407" s="12"/>
    </row>
    <row r="408" spans="1:8" ht="15">
      <c r="A408" s="12"/>
      <c r="B408" s="12"/>
      <c r="C408" s="12"/>
      <c r="D408" s="12"/>
      <c r="E408" s="12"/>
      <c r="F408" s="12"/>
      <c r="G408" s="12"/>
      <c r="H408" s="12"/>
    </row>
    <row r="409" spans="1:8" ht="15">
      <c r="A409" s="12"/>
      <c r="B409" s="12"/>
      <c r="C409" s="12"/>
      <c r="D409" s="12"/>
      <c r="E409" s="12"/>
      <c r="F409" s="12"/>
      <c r="G409" s="12"/>
      <c r="H409" s="12"/>
    </row>
    <row r="410" spans="1:8" ht="15">
      <c r="A410" s="12"/>
      <c r="B410" s="12"/>
      <c r="C410" s="12"/>
      <c r="D410" s="12"/>
      <c r="E410" s="12"/>
      <c r="F410" s="12"/>
      <c r="G410" s="12"/>
      <c r="H410" s="12"/>
    </row>
    <row r="411" spans="1:8" ht="15">
      <c r="A411" s="12"/>
      <c r="B411" s="12"/>
      <c r="C411" s="12"/>
      <c r="D411" s="12"/>
      <c r="E411" s="12"/>
      <c r="F411" s="12"/>
      <c r="G411" s="12"/>
      <c r="H411" s="12"/>
    </row>
    <row r="412" spans="1:8" ht="15">
      <c r="A412" s="12"/>
      <c r="B412" s="12"/>
      <c r="C412" s="12"/>
      <c r="D412" s="12"/>
      <c r="E412" s="12"/>
      <c r="F412" s="12"/>
      <c r="G412" s="12"/>
      <c r="H412" s="12"/>
    </row>
    <row r="413" spans="1:8" ht="15">
      <c r="A413" s="12"/>
      <c r="B413" s="12"/>
      <c r="C413" s="12"/>
      <c r="D413" s="12"/>
      <c r="E413" s="12"/>
      <c r="F413" s="12"/>
      <c r="G413" s="12"/>
      <c r="H413" s="12"/>
    </row>
    <row r="414" spans="1:8" ht="15">
      <c r="A414" s="12"/>
      <c r="B414" s="12"/>
      <c r="C414" s="12"/>
      <c r="D414" s="12"/>
      <c r="E414" s="12"/>
      <c r="F414" s="12"/>
      <c r="G414" s="12"/>
      <c r="H414" s="12"/>
    </row>
    <row r="415" spans="1:8" ht="15">
      <c r="A415" s="12"/>
      <c r="B415" s="12"/>
      <c r="C415" s="12"/>
      <c r="D415" s="12"/>
      <c r="E415" s="12"/>
      <c r="F415" s="12"/>
      <c r="G415" s="12"/>
      <c r="H415" s="12"/>
    </row>
    <row r="416" spans="1:8" ht="15">
      <c r="A416" s="12"/>
      <c r="B416" s="12"/>
      <c r="C416" s="12"/>
      <c r="D416" s="12"/>
      <c r="E416" s="12"/>
      <c r="F416" s="12"/>
      <c r="G416" s="12"/>
      <c r="H416" s="12"/>
    </row>
    <row r="417" spans="1:8" ht="15">
      <c r="A417" s="12"/>
      <c r="B417" s="12"/>
      <c r="C417" s="12"/>
      <c r="D417" s="12"/>
      <c r="E417" s="12"/>
      <c r="F417" s="12"/>
      <c r="G417" s="12"/>
      <c r="H417" s="12"/>
    </row>
    <row r="418" spans="1:8" ht="15">
      <c r="A418" s="12"/>
      <c r="B418" s="12"/>
      <c r="C418" s="12"/>
      <c r="D418" s="12"/>
      <c r="E418" s="12"/>
      <c r="F418" s="12"/>
      <c r="G418" s="12"/>
      <c r="H418" s="12"/>
    </row>
    <row r="419" spans="1:8" ht="15">
      <c r="A419" s="12"/>
      <c r="B419" s="12"/>
      <c r="C419" s="12"/>
      <c r="D419" s="12"/>
      <c r="E419" s="12"/>
      <c r="F419" s="12"/>
      <c r="G419" s="12"/>
      <c r="H419" s="12"/>
    </row>
    <row r="420" spans="1:8" ht="15">
      <c r="A420" s="12"/>
      <c r="B420" s="12"/>
      <c r="C420" s="12"/>
      <c r="D420" s="12"/>
      <c r="E420" s="12"/>
      <c r="F420" s="12"/>
      <c r="G420" s="12"/>
      <c r="H420" s="12"/>
    </row>
    <row r="421" spans="1:8" ht="15">
      <c r="A421" s="12"/>
      <c r="B421" s="12"/>
      <c r="C421" s="12"/>
      <c r="D421" s="12"/>
      <c r="E421" s="12"/>
      <c r="F421" s="12"/>
      <c r="G421" s="12"/>
      <c r="H421" s="12"/>
    </row>
    <row r="422" spans="1:8" ht="15">
      <c r="A422" s="12"/>
      <c r="B422" s="12"/>
      <c r="C422" s="12"/>
      <c r="D422" s="12"/>
      <c r="E422" s="12"/>
      <c r="F422" s="12"/>
      <c r="G422" s="12"/>
      <c r="H422" s="12"/>
    </row>
    <row r="423" spans="1:8" ht="15">
      <c r="A423" s="12"/>
      <c r="B423" s="12"/>
      <c r="C423" s="12"/>
      <c r="D423" s="12"/>
      <c r="E423" s="12"/>
      <c r="F423" s="12"/>
      <c r="G423" s="12"/>
      <c r="H423" s="12"/>
    </row>
    <row r="424" spans="1:8" ht="15">
      <c r="A424" s="12"/>
      <c r="B424" s="12"/>
      <c r="C424" s="12"/>
      <c r="D424" s="12"/>
      <c r="E424" s="12"/>
      <c r="F424" s="12"/>
      <c r="G424" s="12"/>
      <c r="H424" s="12"/>
    </row>
    <row r="425" spans="1:8" ht="15">
      <c r="A425" s="12"/>
      <c r="B425" s="12"/>
      <c r="C425" s="12"/>
      <c r="D425" s="12"/>
      <c r="E425" s="12"/>
      <c r="F425" s="12"/>
      <c r="G425" s="12"/>
      <c r="H425" s="12"/>
    </row>
    <row r="426" spans="1:8" ht="15">
      <c r="A426" s="12"/>
      <c r="B426" s="12"/>
      <c r="C426" s="12"/>
      <c r="D426" s="12"/>
      <c r="E426" s="12"/>
      <c r="F426" s="12"/>
      <c r="G426" s="12"/>
      <c r="H426" s="12"/>
    </row>
    <row r="427" spans="1:8" ht="15">
      <c r="A427" s="12"/>
      <c r="B427" s="12"/>
      <c r="C427" s="12"/>
      <c r="D427" s="12"/>
      <c r="E427" s="12"/>
      <c r="F427" s="12"/>
      <c r="G427" s="12"/>
      <c r="H427" s="12"/>
    </row>
    <row r="428" spans="1:8" ht="15">
      <c r="A428" s="12"/>
      <c r="B428" s="12"/>
      <c r="C428" s="12"/>
      <c r="D428" s="12"/>
      <c r="E428" s="12"/>
      <c r="F428" s="12"/>
      <c r="G428" s="12"/>
      <c r="H428" s="12"/>
    </row>
    <row r="429" spans="1:8" ht="15">
      <c r="A429" s="12"/>
      <c r="B429" s="12"/>
      <c r="C429" s="12"/>
      <c r="D429" s="12"/>
      <c r="E429" s="12"/>
      <c r="F429" s="12"/>
      <c r="G429" s="12"/>
      <c r="H429" s="12"/>
    </row>
    <row r="430" spans="1:8" ht="15">
      <c r="A430" s="12"/>
      <c r="B430" s="12"/>
      <c r="C430" s="12"/>
      <c r="D430" s="12"/>
      <c r="E430" s="12"/>
      <c r="F430" s="12"/>
      <c r="G430" s="12"/>
      <c r="H430" s="12"/>
    </row>
    <row r="431" spans="1:8" ht="15">
      <c r="A431" s="12"/>
      <c r="B431" s="12"/>
      <c r="C431" s="12"/>
      <c r="D431" s="12"/>
      <c r="E431" s="12"/>
      <c r="F431" s="12"/>
      <c r="G431" s="12"/>
      <c r="H431" s="12"/>
    </row>
    <row r="432" spans="1:8" ht="15">
      <c r="A432" s="12"/>
      <c r="B432" s="12"/>
      <c r="C432" s="12"/>
      <c r="D432" s="12"/>
      <c r="E432" s="12"/>
      <c r="F432" s="12"/>
      <c r="G432" s="12"/>
      <c r="H432" s="12"/>
    </row>
    <row r="433" spans="1:8" ht="15">
      <c r="A433" s="12"/>
      <c r="B433" s="12"/>
      <c r="C433" s="12"/>
      <c r="D433" s="12"/>
      <c r="E433" s="12"/>
      <c r="F433" s="12"/>
      <c r="G433" s="12"/>
      <c r="H433" s="12"/>
    </row>
    <row r="434" spans="1:8" ht="15">
      <c r="A434" s="12"/>
      <c r="B434" s="12"/>
      <c r="C434" s="12"/>
      <c r="D434" s="12"/>
      <c r="E434" s="12"/>
      <c r="F434" s="12"/>
      <c r="G434" s="12"/>
      <c r="H434" s="12"/>
    </row>
    <row r="435" spans="1:8" ht="15">
      <c r="A435" s="12"/>
      <c r="B435" s="12"/>
      <c r="C435" s="12"/>
      <c r="D435" s="12"/>
      <c r="E435" s="12"/>
      <c r="F435" s="12"/>
      <c r="G435" s="12"/>
      <c r="H435" s="12"/>
    </row>
    <row r="436" spans="1:8" ht="15">
      <c r="A436" s="12"/>
      <c r="B436" s="12"/>
      <c r="C436" s="12"/>
      <c r="D436" s="12"/>
      <c r="E436" s="12"/>
      <c r="F436" s="12"/>
      <c r="G436" s="12"/>
      <c r="H436" s="12"/>
    </row>
    <row r="437" spans="1:8" ht="15">
      <c r="A437" s="12"/>
      <c r="B437" s="12"/>
      <c r="C437" s="12"/>
      <c r="D437" s="12"/>
      <c r="E437" s="12"/>
      <c r="F437" s="12"/>
      <c r="G437" s="12"/>
      <c r="H437" s="12"/>
    </row>
    <row r="438" spans="1:8" ht="15">
      <c r="A438" s="12"/>
      <c r="B438" s="12"/>
      <c r="C438" s="12"/>
      <c r="D438" s="12"/>
      <c r="E438" s="12"/>
      <c r="F438" s="12"/>
      <c r="G438" s="12"/>
      <c r="H438" s="12"/>
    </row>
    <row r="439" spans="1:8" ht="15">
      <c r="A439" s="12"/>
      <c r="B439" s="12"/>
      <c r="C439" s="12"/>
      <c r="D439" s="12"/>
      <c r="E439" s="12"/>
      <c r="F439" s="12"/>
      <c r="G439" s="12"/>
      <c r="H439" s="12"/>
    </row>
    <row r="440" spans="1:8" ht="15">
      <c r="A440" s="12"/>
      <c r="B440" s="12"/>
      <c r="C440" s="12"/>
      <c r="D440" s="12"/>
      <c r="E440" s="12"/>
      <c r="F440" s="12"/>
      <c r="G440" s="12"/>
      <c r="H440" s="12"/>
    </row>
    <row r="441" spans="1:8" ht="15">
      <c r="A441" s="12"/>
      <c r="B441" s="12"/>
      <c r="C441" s="12"/>
      <c r="D441" s="12"/>
      <c r="E441" s="12"/>
      <c r="F441" s="12"/>
      <c r="G441" s="12"/>
      <c r="H441" s="12"/>
    </row>
    <row r="442" spans="1:8" ht="15">
      <c r="A442" s="12"/>
      <c r="B442" s="12"/>
      <c r="C442" s="12"/>
      <c r="D442" s="12"/>
      <c r="E442" s="12"/>
      <c r="F442" s="12"/>
      <c r="G442" s="12"/>
      <c r="H442" s="12"/>
    </row>
    <row r="443" spans="1:8" ht="15">
      <c r="A443" s="12"/>
      <c r="B443" s="12"/>
      <c r="C443" s="12"/>
      <c r="D443" s="12"/>
      <c r="E443" s="12"/>
      <c r="F443" s="12"/>
      <c r="G443" s="12"/>
      <c r="H443" s="12"/>
    </row>
    <row r="444" spans="1:8" ht="15">
      <c r="A444" s="12"/>
      <c r="B444" s="12"/>
      <c r="C444" s="12"/>
      <c r="D444" s="12"/>
      <c r="E444" s="12"/>
      <c r="F444" s="12"/>
      <c r="G444" s="12"/>
      <c r="H444" s="12"/>
    </row>
    <row r="445" spans="1:8" ht="15">
      <c r="A445" s="12"/>
      <c r="B445" s="12"/>
      <c r="C445" s="12"/>
      <c r="D445" s="12"/>
      <c r="E445" s="12"/>
      <c r="F445" s="12"/>
      <c r="G445" s="12"/>
      <c r="H445" s="12"/>
    </row>
    <row r="446" spans="1:8" ht="15">
      <c r="A446" s="12"/>
      <c r="B446" s="12"/>
      <c r="C446" s="12"/>
      <c r="D446" s="12"/>
      <c r="E446" s="12"/>
      <c r="F446" s="12"/>
      <c r="G446" s="12"/>
      <c r="H446" s="12"/>
    </row>
    <row r="447" spans="1:8" ht="15">
      <c r="A447" s="12"/>
      <c r="B447" s="12"/>
      <c r="C447" s="12"/>
      <c r="D447" s="12"/>
      <c r="E447" s="12"/>
      <c r="F447" s="12"/>
      <c r="G447" s="12"/>
      <c r="H447" s="12"/>
    </row>
    <row r="448" spans="1:8" ht="15">
      <c r="A448" s="12"/>
      <c r="B448" s="12"/>
      <c r="C448" s="12"/>
      <c r="D448" s="12"/>
      <c r="E448" s="12"/>
      <c r="F448" s="12"/>
      <c r="G448" s="12"/>
      <c r="H448" s="12"/>
    </row>
    <row r="449" spans="1:8" ht="15">
      <c r="A449" s="12"/>
      <c r="B449" s="12"/>
      <c r="C449" s="12"/>
      <c r="D449" s="12"/>
      <c r="E449" s="12"/>
      <c r="F449" s="12"/>
      <c r="G449" s="12"/>
      <c r="H449" s="12"/>
    </row>
    <row r="450" spans="1:8" ht="15">
      <c r="A450" s="12"/>
      <c r="B450" s="12"/>
      <c r="C450" s="12"/>
      <c r="D450" s="12"/>
      <c r="E450" s="12"/>
      <c r="F450" s="12"/>
      <c r="G450" s="12"/>
      <c r="H450" s="12"/>
    </row>
    <row r="451" spans="1:8" ht="15">
      <c r="A451" s="12"/>
      <c r="B451" s="12"/>
      <c r="C451" s="12"/>
      <c r="D451" s="12"/>
      <c r="E451" s="12"/>
      <c r="F451" s="12"/>
      <c r="G451" s="12"/>
      <c r="H451" s="12"/>
    </row>
    <row r="452" spans="1:8" ht="15">
      <c r="A452" s="12"/>
      <c r="B452" s="12"/>
      <c r="C452" s="12"/>
      <c r="D452" s="12"/>
      <c r="E452" s="12"/>
      <c r="F452" s="12"/>
      <c r="G452" s="12"/>
      <c r="H452" s="12"/>
    </row>
    <row r="453" spans="1:8" ht="15">
      <c r="A453" s="12"/>
      <c r="B453" s="12"/>
      <c r="C453" s="12"/>
      <c r="D453" s="12"/>
      <c r="E453" s="12"/>
      <c r="F453" s="12"/>
      <c r="G453" s="12"/>
      <c r="H453" s="12"/>
    </row>
    <row r="454" spans="1:8" ht="15">
      <c r="A454" s="12"/>
      <c r="B454" s="12"/>
      <c r="C454" s="12"/>
      <c r="D454" s="12"/>
      <c r="E454" s="12"/>
      <c r="F454" s="12"/>
      <c r="G454" s="12"/>
      <c r="H454" s="12"/>
    </row>
    <row r="455" spans="1:8" ht="15">
      <c r="A455" s="12"/>
      <c r="B455" s="12"/>
      <c r="C455" s="12"/>
      <c r="D455" s="12"/>
      <c r="E455" s="12"/>
      <c r="F455" s="12"/>
      <c r="G455" s="12"/>
      <c r="H455" s="12"/>
    </row>
    <row r="456" spans="1:8" ht="15">
      <c r="A456" s="12"/>
      <c r="B456" s="12"/>
      <c r="C456" s="12"/>
      <c r="D456" s="12"/>
      <c r="E456" s="12"/>
      <c r="F456" s="12"/>
      <c r="G456" s="12"/>
      <c r="H456" s="12"/>
    </row>
    <row r="457" spans="1:8" ht="15">
      <c r="A457" s="12"/>
      <c r="B457" s="12"/>
      <c r="C457" s="12"/>
      <c r="D457" s="12"/>
      <c r="E457" s="12"/>
      <c r="F457" s="12"/>
      <c r="G457" s="12"/>
      <c r="H457" s="12"/>
    </row>
    <row r="458" spans="1:8" ht="15">
      <c r="A458" s="12"/>
      <c r="B458" s="12"/>
      <c r="C458" s="12"/>
      <c r="D458" s="12"/>
      <c r="E458" s="12"/>
      <c r="F458" s="12"/>
      <c r="G458" s="12"/>
      <c r="H458" s="12"/>
    </row>
    <row r="459" spans="1:8" ht="15">
      <c r="A459" s="12"/>
      <c r="B459" s="12"/>
      <c r="C459" s="12"/>
      <c r="D459" s="12"/>
      <c r="E459" s="12"/>
      <c r="F459" s="12"/>
      <c r="G459" s="12"/>
      <c r="H459" s="12"/>
    </row>
    <row r="460" spans="1:8" ht="15">
      <c r="A460" s="12"/>
      <c r="B460" s="12"/>
      <c r="C460" s="12"/>
      <c r="D460" s="12"/>
      <c r="E460" s="12"/>
      <c r="F460" s="12"/>
      <c r="G460" s="12"/>
      <c r="H460" s="12"/>
    </row>
    <row r="461" spans="1:8" ht="15">
      <c r="A461" s="12"/>
      <c r="B461" s="12"/>
      <c r="C461" s="12"/>
      <c r="D461" s="12"/>
      <c r="E461" s="12"/>
      <c r="F461" s="12"/>
      <c r="G461" s="12"/>
      <c r="H461" s="12"/>
    </row>
    <row r="462" spans="1:8" ht="15">
      <c r="A462" s="12"/>
      <c r="B462" s="12"/>
      <c r="C462" s="12"/>
      <c r="D462" s="12"/>
      <c r="E462" s="12"/>
      <c r="F462" s="12"/>
      <c r="G462" s="12"/>
      <c r="H462" s="12"/>
    </row>
    <row r="463" spans="1:8" ht="15">
      <c r="A463" s="12"/>
      <c r="B463" s="12"/>
      <c r="C463" s="12"/>
      <c r="D463" s="12"/>
      <c r="E463" s="12"/>
      <c r="F463" s="12"/>
      <c r="G463" s="12"/>
      <c r="H463" s="12"/>
    </row>
    <row r="464" spans="1:8" ht="15">
      <c r="A464" s="12"/>
      <c r="B464" s="12"/>
      <c r="C464" s="12"/>
      <c r="D464" s="12"/>
      <c r="E464" s="12"/>
      <c r="F464" s="12"/>
      <c r="G464" s="12"/>
      <c r="H464" s="12"/>
    </row>
    <row r="465" spans="1:8" ht="15">
      <c r="A465" s="12"/>
      <c r="B465" s="12"/>
      <c r="C465" s="12"/>
      <c r="D465" s="12"/>
      <c r="E465" s="12"/>
      <c r="F465" s="12"/>
      <c r="G465" s="12"/>
      <c r="H465" s="12"/>
    </row>
    <row r="466" spans="1:8" ht="15">
      <c r="A466" s="12"/>
      <c r="B466" s="12"/>
      <c r="C466" s="12"/>
      <c r="D466" s="12"/>
      <c r="E466" s="12"/>
      <c r="F466" s="12"/>
      <c r="G466" s="12"/>
      <c r="H466" s="12"/>
    </row>
    <row r="467" spans="1:8" ht="15">
      <c r="A467" s="12"/>
      <c r="B467" s="12"/>
      <c r="C467" s="12"/>
      <c r="D467" s="12"/>
      <c r="E467" s="12"/>
      <c r="F467" s="12"/>
      <c r="G467" s="12"/>
      <c r="H467" s="12"/>
    </row>
    <row r="468" spans="1:8" ht="15">
      <c r="A468" s="12"/>
      <c r="B468" s="12"/>
      <c r="C468" s="12"/>
      <c r="D468" s="12"/>
      <c r="E468" s="12"/>
      <c r="F468" s="12"/>
      <c r="G468" s="12"/>
      <c r="H468" s="12"/>
    </row>
    <row r="469" spans="1:8" ht="15">
      <c r="A469" s="12"/>
      <c r="B469" s="12"/>
      <c r="C469" s="12"/>
      <c r="D469" s="12"/>
      <c r="E469" s="12"/>
      <c r="F469" s="12"/>
      <c r="G469" s="12"/>
      <c r="H469" s="12"/>
    </row>
    <row r="470" spans="1:8" ht="15">
      <c r="A470" s="12"/>
      <c r="B470" s="12"/>
      <c r="C470" s="12"/>
      <c r="D470" s="12"/>
      <c r="E470" s="12"/>
      <c r="F470" s="12"/>
      <c r="G470" s="12"/>
      <c r="H470" s="12"/>
    </row>
    <row r="471" spans="1:8" ht="15">
      <c r="A471" s="12"/>
      <c r="B471" s="12"/>
      <c r="C471" s="12"/>
      <c r="D471" s="12"/>
      <c r="E471" s="12"/>
      <c r="F471" s="12"/>
      <c r="G471" s="12"/>
      <c r="H471" s="12"/>
    </row>
    <row r="472" spans="1:8" ht="15">
      <c r="A472" s="12"/>
      <c r="B472" s="12"/>
      <c r="C472" s="12"/>
      <c r="D472" s="12"/>
      <c r="E472" s="12"/>
      <c r="F472" s="12"/>
      <c r="G472" s="12"/>
      <c r="H472" s="12"/>
    </row>
    <row r="473" spans="1:8" ht="15">
      <c r="A473" s="12"/>
      <c r="B473" s="12"/>
      <c r="C473" s="12"/>
      <c r="D473" s="12"/>
      <c r="E473" s="12"/>
      <c r="F473" s="12"/>
      <c r="G473" s="12"/>
      <c r="H473" s="12"/>
    </row>
    <row r="474" spans="1:8" ht="15">
      <c r="A474" s="12"/>
      <c r="B474" s="12"/>
      <c r="C474" s="12"/>
      <c r="D474" s="12"/>
      <c r="E474" s="12"/>
      <c r="F474" s="12"/>
      <c r="G474" s="12"/>
      <c r="H474" s="12"/>
    </row>
    <row r="475" spans="1:8" ht="15">
      <c r="A475" s="12"/>
      <c r="B475" s="12"/>
      <c r="C475" s="12"/>
      <c r="D475" s="12"/>
      <c r="E475" s="12"/>
      <c r="F475" s="12"/>
      <c r="G475" s="12"/>
      <c r="H475" s="12"/>
    </row>
    <row r="476" spans="1:8" ht="15">
      <c r="A476" s="12"/>
      <c r="B476" s="12"/>
      <c r="C476" s="12"/>
      <c r="D476" s="12"/>
      <c r="E476" s="12"/>
      <c r="F476" s="12"/>
      <c r="G476" s="12"/>
      <c r="H476" s="12"/>
    </row>
    <row r="477" spans="1:8" ht="15">
      <c r="A477" s="12"/>
      <c r="B477" s="12"/>
      <c r="C477" s="12"/>
      <c r="D477" s="12"/>
      <c r="E477" s="12"/>
      <c r="F477" s="12"/>
      <c r="G477" s="12"/>
      <c r="H477" s="12"/>
    </row>
    <row r="478" spans="1:8" ht="15">
      <c r="A478" s="12"/>
      <c r="B478" s="12"/>
      <c r="C478" s="12"/>
      <c r="D478" s="12"/>
      <c r="E478" s="12"/>
      <c r="F478" s="12"/>
      <c r="G478" s="12"/>
      <c r="H478" s="12"/>
    </row>
    <row r="479" spans="1:8" ht="15">
      <c r="A479" s="12"/>
      <c r="B479" s="12"/>
      <c r="C479" s="12"/>
      <c r="D479" s="12"/>
      <c r="E479" s="12"/>
      <c r="F479" s="12"/>
      <c r="G479" s="12"/>
      <c r="H479" s="12"/>
    </row>
    <row r="480" spans="1:8" ht="15">
      <c r="A480" s="12"/>
      <c r="B480" s="12"/>
      <c r="C480" s="12"/>
      <c r="D480" s="12"/>
      <c r="E480" s="12"/>
      <c r="F480" s="12"/>
      <c r="G480" s="12"/>
      <c r="H480" s="12"/>
    </row>
    <row r="481" spans="1:8" ht="15">
      <c r="A481" s="12"/>
      <c r="B481" s="12"/>
      <c r="C481" s="12"/>
      <c r="D481" s="12"/>
      <c r="E481" s="12"/>
      <c r="F481" s="12"/>
      <c r="G481" s="12"/>
      <c r="H481" s="12"/>
    </row>
    <row r="482" spans="1:8" ht="15">
      <c r="A482" s="12"/>
      <c r="B482" s="12"/>
      <c r="C482" s="12"/>
      <c r="D482" s="12"/>
      <c r="E482" s="12"/>
      <c r="F482" s="12"/>
      <c r="G482" s="12"/>
      <c r="H482" s="12"/>
    </row>
    <row r="483" spans="1:8" ht="15">
      <c r="A483" s="12"/>
      <c r="B483" s="12"/>
      <c r="C483" s="12"/>
      <c r="D483" s="12"/>
      <c r="E483" s="12"/>
      <c r="F483" s="12"/>
      <c r="G483" s="12"/>
      <c r="H483" s="12"/>
    </row>
    <row r="484" spans="1:8" ht="15">
      <c r="A484" s="12"/>
      <c r="B484" s="12"/>
      <c r="C484" s="12"/>
      <c r="D484" s="12"/>
      <c r="E484" s="12"/>
      <c r="F484" s="12"/>
      <c r="G484" s="12"/>
      <c r="H484" s="12"/>
    </row>
    <row r="485" spans="1:8" ht="15">
      <c r="A485" s="12"/>
      <c r="B485" s="12"/>
      <c r="C485" s="12"/>
      <c r="D485" s="12"/>
      <c r="E485" s="12"/>
      <c r="F485" s="12"/>
      <c r="G485" s="12"/>
      <c r="H485" s="12"/>
    </row>
    <row r="486" spans="1:8" ht="15">
      <c r="A486" s="12"/>
      <c r="B486" s="12"/>
      <c r="C486" s="12"/>
      <c r="D486" s="12"/>
      <c r="E486" s="12"/>
      <c r="F486" s="12"/>
      <c r="G486" s="12"/>
      <c r="H486" s="12"/>
    </row>
    <row r="487" spans="1:8" ht="15">
      <c r="A487" s="12"/>
      <c r="B487" s="12"/>
      <c r="C487" s="12"/>
      <c r="D487" s="12"/>
      <c r="E487" s="12"/>
      <c r="F487" s="12"/>
      <c r="G487" s="12"/>
      <c r="H487" s="12"/>
    </row>
    <row r="488" spans="1:8" ht="15">
      <c r="A488" s="12"/>
      <c r="B488" s="12"/>
      <c r="C488" s="12"/>
      <c r="D488" s="12"/>
      <c r="E488" s="12"/>
      <c r="F488" s="12"/>
      <c r="G488" s="12"/>
      <c r="H488" s="12"/>
    </row>
    <row r="489" spans="1:8" ht="15">
      <c r="A489" s="12"/>
      <c r="B489" s="12"/>
      <c r="C489" s="12"/>
      <c r="D489" s="12"/>
      <c r="E489" s="12"/>
      <c r="F489" s="12"/>
      <c r="G489" s="12"/>
      <c r="H489" s="12"/>
    </row>
    <row r="490" spans="1:8" ht="15">
      <c r="A490" s="12"/>
      <c r="B490" s="12"/>
      <c r="C490" s="12"/>
      <c r="D490" s="12"/>
      <c r="E490" s="12"/>
      <c r="F490" s="12"/>
      <c r="G490" s="12"/>
      <c r="H490" s="12"/>
    </row>
    <row r="491" spans="1:8" ht="15">
      <c r="A491" s="12"/>
      <c r="B491" s="12"/>
      <c r="C491" s="12"/>
      <c r="D491" s="12"/>
      <c r="E491" s="12"/>
      <c r="F491" s="12"/>
      <c r="G491" s="12"/>
      <c r="H491" s="12"/>
    </row>
    <row r="492" spans="1:8" ht="15">
      <c r="A492" s="12"/>
      <c r="B492" s="12"/>
      <c r="C492" s="12"/>
      <c r="D492" s="12"/>
      <c r="E492" s="12"/>
      <c r="F492" s="12"/>
      <c r="G492" s="12"/>
      <c r="H492" s="12"/>
    </row>
    <row r="493" spans="1:8" ht="15">
      <c r="A493" s="12"/>
      <c r="B493" s="12"/>
      <c r="C493" s="12"/>
      <c r="D493" s="12"/>
      <c r="E493" s="12"/>
      <c r="F493" s="12"/>
      <c r="G493" s="12"/>
      <c r="H493" s="12"/>
    </row>
    <row r="494" spans="1:8" ht="15">
      <c r="A494" s="12"/>
      <c r="B494" s="12"/>
      <c r="C494" s="12"/>
      <c r="D494" s="12"/>
      <c r="E494" s="12"/>
      <c r="F494" s="12"/>
      <c r="G494" s="12"/>
      <c r="H494" s="12"/>
    </row>
    <row r="495" spans="1:8" ht="15">
      <c r="A495" s="12"/>
      <c r="B495" s="12"/>
      <c r="C495" s="12"/>
      <c r="D495" s="12"/>
      <c r="E495" s="12"/>
      <c r="F495" s="12"/>
      <c r="G495" s="12"/>
      <c r="H495" s="12"/>
    </row>
    <row r="496" spans="1:8" ht="15">
      <c r="A496" s="12"/>
      <c r="B496" s="12"/>
      <c r="C496" s="12"/>
      <c r="D496" s="12"/>
      <c r="E496" s="12"/>
      <c r="F496" s="12"/>
      <c r="G496" s="12"/>
      <c r="H496" s="12"/>
    </row>
    <row r="497" spans="1:8" ht="15">
      <c r="A497" s="12"/>
      <c r="B497" s="12"/>
      <c r="C497" s="12"/>
      <c r="D497" s="12"/>
      <c r="E497" s="12"/>
      <c r="F497" s="12"/>
      <c r="G497" s="12"/>
      <c r="H497" s="12"/>
    </row>
    <row r="498" spans="1:8" ht="15">
      <c r="A498" s="12"/>
      <c r="B498" s="12"/>
      <c r="C498" s="12"/>
      <c r="D498" s="12"/>
      <c r="E498" s="12"/>
      <c r="F498" s="12"/>
      <c r="G498" s="12"/>
      <c r="H498" s="12"/>
    </row>
    <row r="499" spans="1:8" ht="15">
      <c r="A499" s="12"/>
      <c r="B499" s="12"/>
      <c r="C499" s="12"/>
      <c r="D499" s="12"/>
      <c r="E499" s="12"/>
      <c r="F499" s="12"/>
      <c r="G499" s="12"/>
      <c r="H499" s="12"/>
    </row>
    <row r="500" spans="1:8" ht="15">
      <c r="A500" s="12"/>
      <c r="B500" s="12"/>
      <c r="C500" s="12"/>
      <c r="D500" s="12"/>
      <c r="E500" s="12"/>
      <c r="F500" s="12"/>
      <c r="G500" s="12"/>
      <c r="H500" s="12"/>
    </row>
    <row r="501" spans="1:8" ht="15">
      <c r="A501" s="12"/>
      <c r="B501" s="12"/>
      <c r="C501" s="12"/>
      <c r="D501" s="12"/>
      <c r="E501" s="12"/>
      <c r="F501" s="12"/>
      <c r="G501" s="12"/>
      <c r="H501" s="12"/>
    </row>
    <row r="502" spans="1:8" ht="15">
      <c r="A502" s="12"/>
      <c r="B502" s="12"/>
      <c r="C502" s="12"/>
      <c r="D502" s="12"/>
      <c r="E502" s="12"/>
      <c r="F502" s="12"/>
      <c r="G502" s="12"/>
      <c r="H502" s="12"/>
    </row>
    <row r="503" spans="1:8" ht="15">
      <c r="A503" s="12"/>
      <c r="B503" s="12"/>
      <c r="C503" s="12"/>
      <c r="D503" s="12"/>
      <c r="E503" s="12"/>
      <c r="F503" s="12"/>
      <c r="G503" s="12"/>
      <c r="H503" s="12"/>
    </row>
    <row r="504" spans="1:8" ht="15">
      <c r="A504" s="12"/>
      <c r="B504" s="12"/>
      <c r="C504" s="12"/>
      <c r="D504" s="12"/>
      <c r="E504" s="12"/>
      <c r="F504" s="12"/>
      <c r="G504" s="12"/>
      <c r="H504" s="12"/>
    </row>
    <row r="505" spans="1:8" ht="15">
      <c r="A505" s="12"/>
      <c r="B505" s="12"/>
      <c r="C505" s="12"/>
      <c r="D505" s="12"/>
      <c r="E505" s="12"/>
      <c r="F505" s="12"/>
      <c r="G505" s="12"/>
      <c r="H505" s="12"/>
    </row>
    <row r="506" spans="1:8" ht="15">
      <c r="A506" s="12"/>
      <c r="B506" s="12"/>
      <c r="C506" s="12"/>
      <c r="D506" s="12"/>
      <c r="E506" s="12"/>
      <c r="F506" s="12"/>
      <c r="G506" s="12"/>
      <c r="H506" s="12"/>
    </row>
    <row r="507" spans="1:8" ht="15">
      <c r="A507" s="12"/>
      <c r="B507" s="12"/>
      <c r="C507" s="12"/>
      <c r="D507" s="12"/>
      <c r="E507" s="12"/>
      <c r="F507" s="12"/>
      <c r="G507" s="12"/>
      <c r="H507" s="12"/>
    </row>
    <row r="508" spans="1:8" ht="15">
      <c r="A508" s="12"/>
      <c r="B508" s="12"/>
      <c r="C508" s="12"/>
      <c r="D508" s="12"/>
      <c r="E508" s="12"/>
      <c r="F508" s="12"/>
      <c r="G508" s="12"/>
      <c r="H508" s="12"/>
    </row>
    <row r="509" spans="1:8" ht="15">
      <c r="A509" s="12"/>
      <c r="B509" s="12"/>
      <c r="C509" s="12"/>
      <c r="D509" s="12"/>
      <c r="E509" s="12"/>
      <c r="F509" s="12"/>
      <c r="G509" s="12"/>
      <c r="H509" s="12"/>
    </row>
    <row r="510" spans="1:8" ht="15">
      <c r="A510" s="12"/>
      <c r="B510" s="12"/>
      <c r="C510" s="12"/>
      <c r="D510" s="12"/>
      <c r="E510" s="12"/>
      <c r="F510" s="12"/>
      <c r="G510" s="12"/>
      <c r="H510" s="12"/>
    </row>
  </sheetData>
  <sheetProtection/>
  <mergeCells count="8">
    <mergeCell ref="B32:C32"/>
    <mergeCell ref="B34:D34"/>
    <mergeCell ref="G37:G38"/>
    <mergeCell ref="A43:A44"/>
    <mergeCell ref="B43:B44"/>
    <mergeCell ref="C43:C44"/>
    <mergeCell ref="D43:E43"/>
    <mergeCell ref="F43:G4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="75" zoomScaleNormal="75" zoomScalePageLayoutView="0" workbookViewId="0" topLeftCell="A1">
      <selection activeCell="A28" sqref="A28"/>
    </sheetView>
  </sheetViews>
  <sheetFormatPr defaultColWidth="9.140625" defaultRowHeight="15"/>
  <cols>
    <col min="1" max="1" width="21.8515625" style="0" customWidth="1"/>
    <col min="2" max="2" width="10.28125" style="0" customWidth="1"/>
    <col min="3" max="3" width="9.57421875" style="0" customWidth="1"/>
    <col min="4" max="4" width="10.7109375" style="0" customWidth="1"/>
    <col min="5" max="5" width="8.00390625" style="0" customWidth="1"/>
    <col min="6" max="6" width="7.8515625" style="0" customWidth="1"/>
    <col min="8" max="8" width="6.421875" style="0" customWidth="1"/>
    <col min="9" max="9" width="5.7109375" style="0" customWidth="1"/>
  </cols>
  <sheetData>
    <row r="1" spans="2:22" ht="15">
      <c r="B1" s="154" t="s">
        <v>120</v>
      </c>
      <c r="C1" s="154"/>
      <c r="D1" s="154"/>
      <c r="E1" s="154" t="s">
        <v>124</v>
      </c>
      <c r="F1" s="154"/>
      <c r="G1" s="154"/>
      <c r="H1" s="154" t="s">
        <v>125</v>
      </c>
      <c r="I1" s="154"/>
      <c r="J1" s="154"/>
      <c r="K1" s="154" t="s">
        <v>121</v>
      </c>
      <c r="L1" s="154"/>
      <c r="M1" s="154"/>
      <c r="N1" s="154" t="s">
        <v>122</v>
      </c>
      <c r="O1" s="154"/>
      <c r="P1" s="154"/>
      <c r="Q1" s="154" t="s">
        <v>123</v>
      </c>
      <c r="R1" s="154"/>
      <c r="S1" s="154"/>
      <c r="T1" s="154" t="s">
        <v>126</v>
      </c>
      <c r="U1" s="154"/>
      <c r="V1" s="154"/>
    </row>
    <row r="2" spans="1:22" ht="15">
      <c r="A2" s="9"/>
      <c r="B2" s="155" t="s">
        <v>110</v>
      </c>
      <c r="C2" s="155"/>
      <c r="D2" s="155"/>
      <c r="E2" s="155" t="s">
        <v>111</v>
      </c>
      <c r="F2" s="155"/>
      <c r="G2" s="155"/>
      <c r="H2" s="155" t="s">
        <v>112</v>
      </c>
      <c r="I2" s="155"/>
      <c r="J2" s="155"/>
      <c r="K2" s="155" t="s">
        <v>113</v>
      </c>
      <c r="L2" s="155"/>
      <c r="M2" s="155"/>
      <c r="N2" s="155" t="s">
        <v>114</v>
      </c>
      <c r="O2" s="155"/>
      <c r="P2" s="155"/>
      <c r="Q2" s="155" t="s">
        <v>115</v>
      </c>
      <c r="R2" s="155"/>
      <c r="S2" s="155"/>
      <c r="T2" s="155" t="s">
        <v>116</v>
      </c>
      <c r="U2" s="155"/>
      <c r="V2" s="155"/>
    </row>
    <row r="3" spans="1:22" ht="15">
      <c r="A3" s="9"/>
      <c r="B3" s="9" t="s">
        <v>117</v>
      </c>
      <c r="C3" s="9" t="s">
        <v>118</v>
      </c>
      <c r="D3" s="9" t="s">
        <v>119</v>
      </c>
      <c r="E3" s="9" t="s">
        <v>117</v>
      </c>
      <c r="F3" s="9" t="s">
        <v>118</v>
      </c>
      <c r="G3" s="9" t="s">
        <v>119</v>
      </c>
      <c r="H3" s="9" t="s">
        <v>117</v>
      </c>
      <c r="I3" s="9" t="s">
        <v>118</v>
      </c>
      <c r="J3" s="9" t="s">
        <v>119</v>
      </c>
      <c r="K3" s="9" t="s">
        <v>117</v>
      </c>
      <c r="L3" s="9" t="s">
        <v>118</v>
      </c>
      <c r="M3" s="9" t="s">
        <v>119</v>
      </c>
      <c r="N3" s="9" t="s">
        <v>117</v>
      </c>
      <c r="O3" s="9" t="s">
        <v>118</v>
      </c>
      <c r="P3" s="9" t="s">
        <v>119</v>
      </c>
      <c r="Q3" s="9" t="s">
        <v>117</v>
      </c>
      <c r="R3" s="9" t="s">
        <v>118</v>
      </c>
      <c r="S3" s="9" t="s">
        <v>119</v>
      </c>
      <c r="T3" s="9" t="s">
        <v>117</v>
      </c>
      <c r="U3" s="9" t="s">
        <v>118</v>
      </c>
      <c r="V3" s="9" t="s">
        <v>119</v>
      </c>
    </row>
    <row r="4" spans="1:23" ht="18.75">
      <c r="A4" s="5" t="s">
        <v>80</v>
      </c>
      <c r="B4" s="9"/>
      <c r="C4" s="9"/>
      <c r="D4" s="9">
        <f>B4-C4</f>
        <v>0</v>
      </c>
      <c r="E4" s="9"/>
      <c r="F4" s="9"/>
      <c r="G4" s="9">
        <f aca="true" t="shared" si="0" ref="G4:G9">E4-F4</f>
        <v>0</v>
      </c>
      <c r="H4" s="9"/>
      <c r="I4" s="9"/>
      <c r="J4" s="9">
        <f>H4-I4</f>
        <v>0</v>
      </c>
      <c r="K4" s="9"/>
      <c r="L4" s="9"/>
      <c r="M4" s="9">
        <f>K4-L4</f>
        <v>0</v>
      </c>
      <c r="N4" s="9"/>
      <c r="O4" s="9"/>
      <c r="P4" s="9">
        <f>N4-O4</f>
        <v>0</v>
      </c>
      <c r="Q4" s="9"/>
      <c r="R4" s="9"/>
      <c r="S4" s="9">
        <f>Q4-R4</f>
        <v>0</v>
      </c>
      <c r="T4" s="9"/>
      <c r="U4" s="9"/>
      <c r="V4" s="9">
        <f>T4-U4</f>
        <v>0</v>
      </c>
      <c r="W4">
        <f>SUM(B4:V4)</f>
        <v>0</v>
      </c>
    </row>
    <row r="5" spans="1:23" ht="18.75">
      <c r="A5" s="5" t="s">
        <v>81</v>
      </c>
      <c r="B5" s="9"/>
      <c r="C5" s="9"/>
      <c r="D5" s="9">
        <f>B5-C5</f>
        <v>0</v>
      </c>
      <c r="E5" s="9"/>
      <c r="F5" s="9"/>
      <c r="G5" s="9">
        <f t="shared" si="0"/>
        <v>0</v>
      </c>
      <c r="H5" s="9"/>
      <c r="I5" s="9"/>
      <c r="J5" s="9">
        <f aca="true" t="shared" si="1" ref="J5:J33">H5-I5</f>
        <v>0</v>
      </c>
      <c r="K5" s="9"/>
      <c r="L5" s="9"/>
      <c r="M5" s="9">
        <f aca="true" t="shared" si="2" ref="M5:M33">K5-L5</f>
        <v>0</v>
      </c>
      <c r="N5" s="9"/>
      <c r="O5" s="9"/>
      <c r="P5" s="9">
        <f aca="true" t="shared" si="3" ref="P5:P33">N5-O5</f>
        <v>0</v>
      </c>
      <c r="Q5" s="9"/>
      <c r="R5" s="9"/>
      <c r="S5" s="9">
        <f aca="true" t="shared" si="4" ref="S5:S33">Q5-R5</f>
        <v>0</v>
      </c>
      <c r="T5" s="9"/>
      <c r="U5" s="9"/>
      <c r="V5" s="9">
        <f aca="true" t="shared" si="5" ref="V5:V33">T5-U5</f>
        <v>0</v>
      </c>
      <c r="W5">
        <f aca="true" t="shared" si="6" ref="W5:W33">SUM(B5:V5)</f>
        <v>0</v>
      </c>
    </row>
    <row r="6" spans="1:23" ht="18.75">
      <c r="A6" s="5" t="s">
        <v>82</v>
      </c>
      <c r="B6" s="9">
        <v>89390.8</v>
      </c>
      <c r="C6" s="9">
        <v>59294.4</v>
      </c>
      <c r="D6" s="9">
        <f>B6-C6</f>
        <v>30096.4</v>
      </c>
      <c r="E6" s="9"/>
      <c r="F6" s="9"/>
      <c r="G6" s="9">
        <f t="shared" si="0"/>
        <v>0</v>
      </c>
      <c r="H6" s="9"/>
      <c r="I6" s="9"/>
      <c r="J6" s="9">
        <f t="shared" si="1"/>
        <v>0</v>
      </c>
      <c r="K6" s="9"/>
      <c r="L6" s="9"/>
      <c r="M6" s="9">
        <f t="shared" si="2"/>
        <v>0</v>
      </c>
      <c r="N6" s="9"/>
      <c r="O6" s="9"/>
      <c r="P6" s="9">
        <f t="shared" si="3"/>
        <v>0</v>
      </c>
      <c r="Q6" s="9"/>
      <c r="R6" s="9"/>
      <c r="S6" s="9">
        <f t="shared" si="4"/>
        <v>0</v>
      </c>
      <c r="T6" s="9"/>
      <c r="U6" s="9"/>
      <c r="V6" s="9">
        <f t="shared" si="5"/>
        <v>0</v>
      </c>
      <c r="W6">
        <f t="shared" si="6"/>
        <v>178781.6</v>
      </c>
    </row>
    <row r="7" spans="1:23" ht="18.75">
      <c r="A7" s="5" t="s">
        <v>83</v>
      </c>
      <c r="B7" s="9"/>
      <c r="C7" s="9"/>
      <c r="D7" s="9">
        <f aca="true" t="shared" si="7" ref="D7:D33">B7-C7</f>
        <v>0</v>
      </c>
      <c r="E7" s="9"/>
      <c r="F7" s="9"/>
      <c r="G7" s="9">
        <f t="shared" si="0"/>
        <v>0</v>
      </c>
      <c r="H7" s="9"/>
      <c r="I7" s="9"/>
      <c r="J7" s="9">
        <f t="shared" si="1"/>
        <v>0</v>
      </c>
      <c r="K7" s="9"/>
      <c r="L7" s="9"/>
      <c r="M7" s="9">
        <f t="shared" si="2"/>
        <v>0</v>
      </c>
      <c r="N7" s="9"/>
      <c r="O7" s="9"/>
      <c r="P7" s="9">
        <f t="shared" si="3"/>
        <v>0</v>
      </c>
      <c r="Q7" s="9"/>
      <c r="R7" s="9"/>
      <c r="S7" s="9">
        <f t="shared" si="4"/>
        <v>0</v>
      </c>
      <c r="T7" s="9"/>
      <c r="U7" s="9"/>
      <c r="V7" s="9">
        <f t="shared" si="5"/>
        <v>0</v>
      </c>
      <c r="W7">
        <f t="shared" si="6"/>
        <v>0</v>
      </c>
    </row>
    <row r="8" spans="1:23" ht="18.75">
      <c r="A8" s="5" t="s">
        <v>84</v>
      </c>
      <c r="B8" s="9"/>
      <c r="C8" s="9"/>
      <c r="D8" s="9">
        <f t="shared" si="7"/>
        <v>0</v>
      </c>
      <c r="E8" s="9"/>
      <c r="F8" s="9"/>
      <c r="G8" s="9">
        <f t="shared" si="0"/>
        <v>0</v>
      </c>
      <c r="H8" s="9"/>
      <c r="I8" s="9"/>
      <c r="J8" s="9">
        <f t="shared" si="1"/>
        <v>0</v>
      </c>
      <c r="K8" s="9"/>
      <c r="L8" s="9"/>
      <c r="M8" s="9">
        <f t="shared" si="2"/>
        <v>0</v>
      </c>
      <c r="N8" s="9"/>
      <c r="O8" s="9"/>
      <c r="P8" s="9">
        <f t="shared" si="3"/>
        <v>0</v>
      </c>
      <c r="Q8" s="9"/>
      <c r="R8" s="9"/>
      <c r="S8" s="9">
        <f t="shared" si="4"/>
        <v>0</v>
      </c>
      <c r="T8" s="9"/>
      <c r="U8" s="9"/>
      <c r="V8" s="9">
        <f t="shared" si="5"/>
        <v>0</v>
      </c>
      <c r="W8">
        <f t="shared" si="6"/>
        <v>0</v>
      </c>
    </row>
    <row r="9" spans="1:23" ht="18.75">
      <c r="A9" s="5" t="s">
        <v>85</v>
      </c>
      <c r="B9" s="9"/>
      <c r="C9" s="9"/>
      <c r="D9" s="9">
        <f t="shared" si="7"/>
        <v>0</v>
      </c>
      <c r="E9" s="9"/>
      <c r="F9" s="9"/>
      <c r="G9" s="9">
        <f t="shared" si="0"/>
        <v>0</v>
      </c>
      <c r="H9" s="9"/>
      <c r="I9" s="9"/>
      <c r="J9" s="9">
        <f t="shared" si="1"/>
        <v>0</v>
      </c>
      <c r="K9" s="9"/>
      <c r="L9" s="9"/>
      <c r="M9" s="9">
        <f t="shared" si="2"/>
        <v>0</v>
      </c>
      <c r="N9" s="9"/>
      <c r="O9" s="9"/>
      <c r="P9" s="9">
        <f t="shared" si="3"/>
        <v>0</v>
      </c>
      <c r="Q9" s="9"/>
      <c r="R9" s="9"/>
      <c r="S9" s="9">
        <f t="shared" si="4"/>
        <v>0</v>
      </c>
      <c r="T9" s="9"/>
      <c r="U9" s="9"/>
      <c r="V9" s="9">
        <f t="shared" si="5"/>
        <v>0</v>
      </c>
      <c r="W9">
        <f t="shared" si="6"/>
        <v>0</v>
      </c>
    </row>
    <row r="10" spans="1:23" ht="18.75">
      <c r="A10" s="5" t="s">
        <v>86</v>
      </c>
      <c r="B10" s="9">
        <f>159*224.6</f>
        <v>35711.4</v>
      </c>
      <c r="C10" s="9">
        <f>124*224.6</f>
        <v>27850.399999999998</v>
      </c>
      <c r="D10" s="9">
        <f t="shared" si="7"/>
        <v>7861.000000000004</v>
      </c>
      <c r="E10" s="9">
        <f>1185*29</f>
        <v>34365</v>
      </c>
      <c r="F10" s="9">
        <f>472*29</f>
        <v>13688</v>
      </c>
      <c r="G10" s="9">
        <f>E10-F10</f>
        <v>20677</v>
      </c>
      <c r="H10" s="9"/>
      <c r="I10" s="9"/>
      <c r="J10" s="9">
        <f t="shared" si="1"/>
        <v>0</v>
      </c>
      <c r="K10" s="9"/>
      <c r="L10" s="9"/>
      <c r="M10" s="9">
        <f t="shared" si="2"/>
        <v>0</v>
      </c>
      <c r="N10" s="9"/>
      <c r="O10" s="9"/>
      <c r="P10" s="9">
        <f t="shared" si="3"/>
        <v>0</v>
      </c>
      <c r="Q10" s="9">
        <f>372*31</f>
        <v>11532</v>
      </c>
      <c r="R10" s="9">
        <f>320*31</f>
        <v>9920</v>
      </c>
      <c r="S10" s="9">
        <f t="shared" si="4"/>
        <v>1612</v>
      </c>
      <c r="T10" s="9"/>
      <c r="U10" s="9"/>
      <c r="V10" s="9">
        <f t="shared" si="5"/>
        <v>0</v>
      </c>
      <c r="W10">
        <f t="shared" si="6"/>
        <v>163216.8</v>
      </c>
    </row>
    <row r="11" spans="1:23" ht="18.75">
      <c r="A11" s="5" t="s">
        <v>87</v>
      </c>
      <c r="B11" s="9"/>
      <c r="C11" s="9"/>
      <c r="D11" s="9">
        <f t="shared" si="7"/>
        <v>0</v>
      </c>
      <c r="E11" s="9"/>
      <c r="F11" s="9"/>
      <c r="G11" s="9">
        <f aca="true" t="shared" si="8" ref="G11:G33">E11-F11</f>
        <v>0</v>
      </c>
      <c r="H11" s="9"/>
      <c r="I11" s="9"/>
      <c r="J11" s="9">
        <f t="shared" si="1"/>
        <v>0</v>
      </c>
      <c r="K11" s="9"/>
      <c r="L11" s="9"/>
      <c r="M11" s="9">
        <f t="shared" si="2"/>
        <v>0</v>
      </c>
      <c r="N11" s="9"/>
      <c r="O11" s="9"/>
      <c r="P11" s="9">
        <f t="shared" si="3"/>
        <v>0</v>
      </c>
      <c r="Q11" s="9"/>
      <c r="R11" s="9"/>
      <c r="S11" s="9">
        <f t="shared" si="4"/>
        <v>0</v>
      </c>
      <c r="T11" s="9"/>
      <c r="U11" s="9"/>
      <c r="V11" s="9">
        <f t="shared" si="5"/>
        <v>0</v>
      </c>
      <c r="W11">
        <f t="shared" si="6"/>
        <v>0</v>
      </c>
    </row>
    <row r="12" spans="1:23" ht="18.75">
      <c r="A12" s="5" t="s">
        <v>88</v>
      </c>
      <c r="B12" s="9"/>
      <c r="C12" s="9"/>
      <c r="D12" s="9">
        <f t="shared" si="7"/>
        <v>0</v>
      </c>
      <c r="E12" s="9"/>
      <c r="F12" s="9"/>
      <c r="G12" s="9">
        <f t="shared" si="8"/>
        <v>0</v>
      </c>
      <c r="H12" s="9"/>
      <c r="I12" s="9"/>
      <c r="J12" s="9">
        <f t="shared" si="1"/>
        <v>0</v>
      </c>
      <c r="K12" s="9"/>
      <c r="L12" s="9"/>
      <c r="M12" s="9">
        <f t="shared" si="2"/>
        <v>0</v>
      </c>
      <c r="N12" s="9"/>
      <c r="O12" s="9"/>
      <c r="P12" s="9">
        <f t="shared" si="3"/>
        <v>0</v>
      </c>
      <c r="Q12" s="9"/>
      <c r="R12" s="9"/>
      <c r="S12" s="9">
        <f t="shared" si="4"/>
        <v>0</v>
      </c>
      <c r="T12" s="9"/>
      <c r="U12" s="9"/>
      <c r="V12" s="9">
        <f t="shared" si="5"/>
        <v>0</v>
      </c>
      <c r="W12">
        <f t="shared" si="6"/>
        <v>0</v>
      </c>
    </row>
    <row r="13" spans="1:23" ht="18.75">
      <c r="A13" s="5" t="s">
        <v>89</v>
      </c>
      <c r="B13" s="9"/>
      <c r="C13" s="9"/>
      <c r="D13" s="9">
        <f t="shared" si="7"/>
        <v>0</v>
      </c>
      <c r="E13" s="9"/>
      <c r="F13" s="9"/>
      <c r="G13" s="9">
        <f t="shared" si="8"/>
        <v>0</v>
      </c>
      <c r="H13" s="9"/>
      <c r="I13" s="9"/>
      <c r="J13" s="9">
        <f t="shared" si="1"/>
        <v>0</v>
      </c>
      <c r="K13" s="9"/>
      <c r="L13" s="9"/>
      <c r="M13" s="9">
        <f t="shared" si="2"/>
        <v>0</v>
      </c>
      <c r="N13" s="9"/>
      <c r="O13" s="9"/>
      <c r="P13" s="9">
        <f t="shared" si="3"/>
        <v>0</v>
      </c>
      <c r="Q13" s="9"/>
      <c r="R13" s="9"/>
      <c r="S13" s="9">
        <f t="shared" si="4"/>
        <v>0</v>
      </c>
      <c r="T13" s="9"/>
      <c r="U13" s="9"/>
      <c r="V13" s="9">
        <f t="shared" si="5"/>
        <v>0</v>
      </c>
      <c r="W13">
        <f t="shared" si="6"/>
        <v>0</v>
      </c>
    </row>
    <row r="14" spans="1:23" ht="18.75">
      <c r="A14" s="5" t="s">
        <v>90</v>
      </c>
      <c r="B14" s="9"/>
      <c r="C14" s="9"/>
      <c r="D14" s="9">
        <f t="shared" si="7"/>
        <v>0</v>
      </c>
      <c r="E14" s="9"/>
      <c r="F14" s="9"/>
      <c r="G14" s="9">
        <f t="shared" si="8"/>
        <v>0</v>
      </c>
      <c r="H14" s="9"/>
      <c r="I14" s="9"/>
      <c r="J14" s="9">
        <f t="shared" si="1"/>
        <v>0</v>
      </c>
      <c r="K14" s="9"/>
      <c r="L14" s="9"/>
      <c r="M14" s="9">
        <f t="shared" si="2"/>
        <v>0</v>
      </c>
      <c r="N14" s="9"/>
      <c r="O14" s="9"/>
      <c r="P14" s="9">
        <f t="shared" si="3"/>
        <v>0</v>
      </c>
      <c r="Q14" s="9"/>
      <c r="R14" s="9"/>
      <c r="S14" s="9">
        <f t="shared" si="4"/>
        <v>0</v>
      </c>
      <c r="T14" s="9"/>
      <c r="U14" s="9"/>
      <c r="V14" s="9">
        <f t="shared" si="5"/>
        <v>0</v>
      </c>
      <c r="W14">
        <f t="shared" si="6"/>
        <v>0</v>
      </c>
    </row>
    <row r="15" spans="1:23" ht="18.75">
      <c r="A15" s="5" t="s">
        <v>91</v>
      </c>
      <c r="B15" s="9"/>
      <c r="C15" s="9"/>
      <c r="D15" s="9">
        <f t="shared" si="7"/>
        <v>0</v>
      </c>
      <c r="E15" s="9"/>
      <c r="F15" s="9"/>
      <c r="G15" s="9">
        <f t="shared" si="8"/>
        <v>0</v>
      </c>
      <c r="H15" s="9"/>
      <c r="I15" s="9"/>
      <c r="J15" s="9">
        <f t="shared" si="1"/>
        <v>0</v>
      </c>
      <c r="K15" s="9"/>
      <c r="L15" s="9"/>
      <c r="M15" s="9">
        <f t="shared" si="2"/>
        <v>0</v>
      </c>
      <c r="N15" s="9"/>
      <c r="O15" s="9"/>
      <c r="P15" s="9">
        <f t="shared" si="3"/>
        <v>0</v>
      </c>
      <c r="Q15" s="9"/>
      <c r="R15" s="9"/>
      <c r="S15" s="9">
        <f t="shared" si="4"/>
        <v>0</v>
      </c>
      <c r="T15" s="9"/>
      <c r="U15" s="9"/>
      <c r="V15" s="9">
        <f t="shared" si="5"/>
        <v>0</v>
      </c>
      <c r="W15">
        <f t="shared" si="6"/>
        <v>0</v>
      </c>
    </row>
    <row r="16" spans="1:23" ht="18.75">
      <c r="A16" s="5" t="s">
        <v>92</v>
      </c>
      <c r="B16" s="9"/>
      <c r="C16" s="9"/>
      <c r="D16" s="9">
        <f t="shared" si="7"/>
        <v>0</v>
      </c>
      <c r="E16" s="9"/>
      <c r="F16" s="9"/>
      <c r="G16" s="9">
        <f t="shared" si="8"/>
        <v>0</v>
      </c>
      <c r="H16" s="9"/>
      <c r="I16" s="9"/>
      <c r="J16" s="9">
        <f t="shared" si="1"/>
        <v>0</v>
      </c>
      <c r="K16" s="9"/>
      <c r="L16" s="9"/>
      <c r="M16" s="9">
        <f t="shared" si="2"/>
        <v>0</v>
      </c>
      <c r="N16" s="9"/>
      <c r="O16" s="9"/>
      <c r="P16" s="9">
        <f t="shared" si="3"/>
        <v>0</v>
      </c>
      <c r="Q16" s="9"/>
      <c r="R16" s="9"/>
      <c r="S16" s="9">
        <f t="shared" si="4"/>
        <v>0</v>
      </c>
      <c r="T16" s="9"/>
      <c r="U16" s="9"/>
      <c r="V16" s="9">
        <f t="shared" si="5"/>
        <v>0</v>
      </c>
      <c r="W16">
        <f t="shared" si="6"/>
        <v>0</v>
      </c>
    </row>
    <row r="17" spans="1:23" ht="18.75">
      <c r="A17" s="5" t="s">
        <v>93</v>
      </c>
      <c r="B17" s="9">
        <f>234.5*224.6</f>
        <v>52668.7</v>
      </c>
      <c r="C17" s="9">
        <f>205*224.6</f>
        <v>46043</v>
      </c>
      <c r="D17" s="9">
        <f t="shared" si="7"/>
        <v>6625.699999999997</v>
      </c>
      <c r="E17" s="9"/>
      <c r="F17" s="9"/>
      <c r="G17" s="9">
        <f t="shared" si="8"/>
        <v>0</v>
      </c>
      <c r="H17" s="9"/>
      <c r="I17" s="9"/>
      <c r="J17" s="9">
        <f t="shared" si="1"/>
        <v>0</v>
      </c>
      <c r="K17" s="9"/>
      <c r="L17" s="9"/>
      <c r="M17" s="9">
        <f t="shared" si="2"/>
        <v>0</v>
      </c>
      <c r="N17" s="9"/>
      <c r="O17" s="9"/>
      <c r="P17" s="9">
        <f t="shared" si="3"/>
        <v>0</v>
      </c>
      <c r="Q17" s="9"/>
      <c r="R17" s="9"/>
      <c r="S17" s="9">
        <f t="shared" si="4"/>
        <v>0</v>
      </c>
      <c r="T17" s="9"/>
      <c r="U17" s="9"/>
      <c r="V17" s="9">
        <f t="shared" si="5"/>
        <v>0</v>
      </c>
      <c r="W17">
        <f t="shared" si="6"/>
        <v>105337.4</v>
      </c>
    </row>
    <row r="18" spans="1:23" ht="18.75">
      <c r="A18" s="5" t="s">
        <v>94</v>
      </c>
      <c r="B18" s="9"/>
      <c r="C18" s="9"/>
      <c r="D18" s="9">
        <f t="shared" si="7"/>
        <v>0</v>
      </c>
      <c r="E18" s="9"/>
      <c r="F18" s="9"/>
      <c r="G18" s="9">
        <f t="shared" si="8"/>
        <v>0</v>
      </c>
      <c r="H18" s="9"/>
      <c r="I18" s="9"/>
      <c r="J18" s="9">
        <f t="shared" si="1"/>
        <v>0</v>
      </c>
      <c r="K18" s="9"/>
      <c r="L18" s="9"/>
      <c r="M18" s="9">
        <f t="shared" si="2"/>
        <v>0</v>
      </c>
      <c r="N18" s="9"/>
      <c r="O18" s="9"/>
      <c r="P18" s="9">
        <f t="shared" si="3"/>
        <v>0</v>
      </c>
      <c r="Q18" s="9"/>
      <c r="R18" s="9"/>
      <c r="S18" s="9">
        <f t="shared" si="4"/>
        <v>0</v>
      </c>
      <c r="T18" s="9"/>
      <c r="U18" s="9"/>
      <c r="V18" s="9">
        <f t="shared" si="5"/>
        <v>0</v>
      </c>
      <c r="W18">
        <f t="shared" si="6"/>
        <v>0</v>
      </c>
    </row>
    <row r="19" spans="1:23" ht="18.75">
      <c r="A19" s="5" t="s">
        <v>95</v>
      </c>
      <c r="B19" s="9"/>
      <c r="C19" s="9"/>
      <c r="D19" s="9">
        <f t="shared" si="7"/>
        <v>0</v>
      </c>
      <c r="E19" s="9"/>
      <c r="F19" s="9"/>
      <c r="G19" s="9">
        <f t="shared" si="8"/>
        <v>0</v>
      </c>
      <c r="H19" s="9"/>
      <c r="I19" s="9"/>
      <c r="J19" s="9">
        <f t="shared" si="1"/>
        <v>0</v>
      </c>
      <c r="K19" s="9"/>
      <c r="L19" s="9"/>
      <c r="M19" s="9">
        <f t="shared" si="2"/>
        <v>0</v>
      </c>
      <c r="N19" s="9"/>
      <c r="O19" s="9"/>
      <c r="P19" s="9">
        <f t="shared" si="3"/>
        <v>0</v>
      </c>
      <c r="Q19" s="9"/>
      <c r="R19" s="9"/>
      <c r="S19" s="9">
        <f t="shared" si="4"/>
        <v>0</v>
      </c>
      <c r="T19" s="9"/>
      <c r="U19" s="9"/>
      <c r="V19" s="9">
        <f t="shared" si="5"/>
        <v>0</v>
      </c>
      <c r="W19">
        <f t="shared" si="6"/>
        <v>0</v>
      </c>
    </row>
    <row r="20" spans="1:23" ht="18.75">
      <c r="A20" s="5" t="s">
        <v>96</v>
      </c>
      <c r="B20" s="9"/>
      <c r="C20" s="9"/>
      <c r="D20" s="9">
        <f t="shared" si="7"/>
        <v>0</v>
      </c>
      <c r="E20" s="9"/>
      <c r="F20" s="9"/>
      <c r="G20" s="9">
        <f t="shared" si="8"/>
        <v>0</v>
      </c>
      <c r="H20" s="9"/>
      <c r="I20" s="9"/>
      <c r="J20" s="9">
        <f t="shared" si="1"/>
        <v>0</v>
      </c>
      <c r="K20" s="9"/>
      <c r="L20" s="9"/>
      <c r="M20" s="9">
        <f t="shared" si="2"/>
        <v>0</v>
      </c>
      <c r="N20" s="9"/>
      <c r="O20" s="9"/>
      <c r="P20" s="9">
        <f t="shared" si="3"/>
        <v>0</v>
      </c>
      <c r="Q20" s="9"/>
      <c r="R20" s="9"/>
      <c r="S20" s="9">
        <f t="shared" si="4"/>
        <v>0</v>
      </c>
      <c r="T20" s="9"/>
      <c r="U20" s="9"/>
      <c r="V20" s="9">
        <f t="shared" si="5"/>
        <v>0</v>
      </c>
      <c r="W20">
        <f t="shared" si="6"/>
        <v>0</v>
      </c>
    </row>
    <row r="21" spans="1:23" ht="18.75">
      <c r="A21" s="5" t="s">
        <v>97</v>
      </c>
      <c r="B21" s="9">
        <f>326*224.6</f>
        <v>73219.59999999999</v>
      </c>
      <c r="C21" s="9">
        <f>230*224.6</f>
        <v>51658</v>
      </c>
      <c r="D21" s="9">
        <f t="shared" si="7"/>
        <v>21561.59999999999</v>
      </c>
      <c r="E21" s="9"/>
      <c r="F21" s="9"/>
      <c r="G21" s="9">
        <f t="shared" si="8"/>
        <v>0</v>
      </c>
      <c r="H21" s="9"/>
      <c r="I21" s="9"/>
      <c r="J21" s="9">
        <f t="shared" si="1"/>
        <v>0</v>
      </c>
      <c r="K21" s="9"/>
      <c r="L21" s="9"/>
      <c r="M21" s="9">
        <f t="shared" si="2"/>
        <v>0</v>
      </c>
      <c r="N21" s="9"/>
      <c r="O21" s="9"/>
      <c r="P21" s="9">
        <f t="shared" si="3"/>
        <v>0</v>
      </c>
      <c r="Q21" s="9"/>
      <c r="R21" s="9"/>
      <c r="S21" s="9">
        <f t="shared" si="4"/>
        <v>0</v>
      </c>
      <c r="T21" s="9"/>
      <c r="U21" s="9"/>
      <c r="V21" s="9">
        <f t="shared" si="5"/>
        <v>0</v>
      </c>
      <c r="W21">
        <f t="shared" si="6"/>
        <v>146439.19999999998</v>
      </c>
    </row>
    <row r="22" spans="1:23" ht="18.75">
      <c r="A22" s="5" t="s">
        <v>98</v>
      </c>
      <c r="B22" s="9"/>
      <c r="C22" s="9"/>
      <c r="D22" s="9">
        <f t="shared" si="7"/>
        <v>0</v>
      </c>
      <c r="E22" s="9"/>
      <c r="F22" s="9"/>
      <c r="G22" s="9">
        <f t="shared" si="8"/>
        <v>0</v>
      </c>
      <c r="H22" s="9"/>
      <c r="I22" s="9"/>
      <c r="J22" s="9">
        <f t="shared" si="1"/>
        <v>0</v>
      </c>
      <c r="K22" s="9"/>
      <c r="L22" s="9"/>
      <c r="M22" s="9">
        <f t="shared" si="2"/>
        <v>0</v>
      </c>
      <c r="N22" s="9"/>
      <c r="O22" s="9"/>
      <c r="P22" s="9">
        <f t="shared" si="3"/>
        <v>0</v>
      </c>
      <c r="Q22" s="9"/>
      <c r="R22" s="9"/>
      <c r="S22" s="9">
        <f t="shared" si="4"/>
        <v>0</v>
      </c>
      <c r="T22" s="9"/>
      <c r="U22" s="9"/>
      <c r="V22" s="9">
        <f t="shared" si="5"/>
        <v>0</v>
      </c>
      <c r="W22">
        <f t="shared" si="6"/>
        <v>0</v>
      </c>
    </row>
    <row r="23" spans="1:23" ht="18.75">
      <c r="A23" s="5" t="s">
        <v>99</v>
      </c>
      <c r="B23" s="9"/>
      <c r="C23" s="9"/>
      <c r="D23" s="9">
        <f t="shared" si="7"/>
        <v>0</v>
      </c>
      <c r="E23" s="9">
        <f>2062*29</f>
        <v>59798</v>
      </c>
      <c r="F23" s="9">
        <f>1315*29</f>
        <v>38135</v>
      </c>
      <c r="G23" s="9">
        <f t="shared" si="8"/>
        <v>21663</v>
      </c>
      <c r="H23" s="9"/>
      <c r="I23" s="9"/>
      <c r="J23" s="9">
        <f t="shared" si="1"/>
        <v>0</v>
      </c>
      <c r="K23" s="9">
        <f>2850*29</f>
        <v>82650</v>
      </c>
      <c r="L23" s="9">
        <f>1170*29</f>
        <v>33930</v>
      </c>
      <c r="M23" s="9">
        <f t="shared" si="2"/>
        <v>48720</v>
      </c>
      <c r="N23" s="9">
        <f>195*41</f>
        <v>7995</v>
      </c>
      <c r="O23" s="9">
        <f>120*41</f>
        <v>4920</v>
      </c>
      <c r="P23" s="9">
        <f t="shared" si="3"/>
        <v>3075</v>
      </c>
      <c r="Q23" s="9">
        <f>1423*31</f>
        <v>44113</v>
      </c>
      <c r="R23" s="9">
        <f>955*31</f>
        <v>29605</v>
      </c>
      <c r="S23" s="9">
        <f t="shared" si="4"/>
        <v>14508</v>
      </c>
      <c r="T23" s="9">
        <f>49.98*275</f>
        <v>13744.5</v>
      </c>
      <c r="U23" s="9">
        <f>32*275</f>
        <v>8800</v>
      </c>
      <c r="V23" s="9">
        <f t="shared" si="5"/>
        <v>4944.5</v>
      </c>
      <c r="W23">
        <f t="shared" si="6"/>
        <v>416601</v>
      </c>
    </row>
    <row r="24" spans="1:23" ht="18.75">
      <c r="A24" s="5" t="s">
        <v>100</v>
      </c>
      <c r="B24" s="9">
        <f>150*224.6</f>
        <v>33690</v>
      </c>
      <c r="C24" s="9">
        <f>140*224.6</f>
        <v>31444</v>
      </c>
      <c r="D24" s="9">
        <f t="shared" si="7"/>
        <v>2246</v>
      </c>
      <c r="E24" s="9"/>
      <c r="F24" s="9"/>
      <c r="G24" s="9">
        <f t="shared" si="8"/>
        <v>0</v>
      </c>
      <c r="H24" s="9"/>
      <c r="I24" s="9"/>
      <c r="J24" s="9">
        <f t="shared" si="1"/>
        <v>0</v>
      </c>
      <c r="K24" s="9">
        <f>231*29</f>
        <v>6699</v>
      </c>
      <c r="L24" s="9">
        <f>190*29</f>
        <v>5510</v>
      </c>
      <c r="M24" s="9">
        <f t="shared" si="2"/>
        <v>1189</v>
      </c>
      <c r="N24" s="9">
        <f>49*41</f>
        <v>2009</v>
      </c>
      <c r="O24" s="9">
        <f>35*41</f>
        <v>1435</v>
      </c>
      <c r="P24" s="9">
        <f t="shared" si="3"/>
        <v>574</v>
      </c>
      <c r="Q24" s="9">
        <f>476*31</f>
        <v>14756</v>
      </c>
      <c r="R24" s="9">
        <f>372*31</f>
        <v>11532</v>
      </c>
      <c r="S24" s="9">
        <f t="shared" si="4"/>
        <v>3224</v>
      </c>
      <c r="T24" s="9">
        <f>14.13*275</f>
        <v>3885.75</v>
      </c>
      <c r="U24" s="9">
        <f>11*275</f>
        <v>3025</v>
      </c>
      <c r="V24" s="9">
        <f t="shared" si="5"/>
        <v>860.75</v>
      </c>
      <c r="W24">
        <f t="shared" si="6"/>
        <v>122079.5</v>
      </c>
    </row>
    <row r="25" spans="1:23" ht="18.75">
      <c r="A25" s="5" t="s">
        <v>101</v>
      </c>
      <c r="B25" s="9">
        <f>170*224.6</f>
        <v>38182</v>
      </c>
      <c r="C25" s="9">
        <f>134*224.6</f>
        <v>30096.399999999998</v>
      </c>
      <c r="D25" s="9">
        <f t="shared" si="7"/>
        <v>8085.600000000002</v>
      </c>
      <c r="E25" s="9"/>
      <c r="F25" s="9"/>
      <c r="G25" s="9">
        <f t="shared" si="8"/>
        <v>0</v>
      </c>
      <c r="H25" s="9"/>
      <c r="I25" s="9"/>
      <c r="J25" s="9">
        <f t="shared" si="1"/>
        <v>0</v>
      </c>
      <c r="K25" s="9"/>
      <c r="L25" s="9"/>
      <c r="M25" s="9">
        <f t="shared" si="2"/>
        <v>0</v>
      </c>
      <c r="N25" s="9"/>
      <c r="O25" s="9"/>
      <c r="P25" s="9">
        <f t="shared" si="3"/>
        <v>0</v>
      </c>
      <c r="Q25" s="9"/>
      <c r="R25" s="9"/>
      <c r="S25" s="9">
        <f t="shared" si="4"/>
        <v>0</v>
      </c>
      <c r="T25" s="9"/>
      <c r="U25" s="9"/>
      <c r="V25" s="9">
        <f t="shared" si="5"/>
        <v>0</v>
      </c>
      <c r="W25">
        <f t="shared" si="6"/>
        <v>76364</v>
      </c>
    </row>
    <row r="26" spans="1:23" ht="18.75">
      <c r="A26" s="5" t="s">
        <v>102</v>
      </c>
      <c r="B26" s="9"/>
      <c r="C26" s="9"/>
      <c r="D26" s="9">
        <f t="shared" si="7"/>
        <v>0</v>
      </c>
      <c r="E26" s="9"/>
      <c r="F26" s="9"/>
      <c r="G26" s="9">
        <f t="shared" si="8"/>
        <v>0</v>
      </c>
      <c r="H26" s="9"/>
      <c r="I26" s="9"/>
      <c r="J26" s="9">
        <f t="shared" si="1"/>
        <v>0</v>
      </c>
      <c r="K26" s="9"/>
      <c r="L26" s="9"/>
      <c r="M26" s="9">
        <f t="shared" si="2"/>
        <v>0</v>
      </c>
      <c r="N26" s="9"/>
      <c r="O26" s="9"/>
      <c r="P26" s="9">
        <f t="shared" si="3"/>
        <v>0</v>
      </c>
      <c r="Q26" s="9"/>
      <c r="R26" s="9"/>
      <c r="S26" s="9">
        <f t="shared" si="4"/>
        <v>0</v>
      </c>
      <c r="T26" s="9"/>
      <c r="U26" s="9"/>
      <c r="V26" s="9">
        <f t="shared" si="5"/>
        <v>0</v>
      </c>
      <c r="W26">
        <f t="shared" si="6"/>
        <v>0</v>
      </c>
    </row>
    <row r="27" spans="1:23" ht="18.75">
      <c r="A27" s="5" t="s">
        <v>103</v>
      </c>
      <c r="B27" s="9"/>
      <c r="C27" s="9"/>
      <c r="D27" s="9">
        <f t="shared" si="7"/>
        <v>0</v>
      </c>
      <c r="E27" s="9"/>
      <c r="F27" s="9"/>
      <c r="G27" s="9">
        <f t="shared" si="8"/>
        <v>0</v>
      </c>
      <c r="H27" s="9"/>
      <c r="I27" s="9"/>
      <c r="J27" s="9">
        <f t="shared" si="1"/>
        <v>0</v>
      </c>
      <c r="K27" s="9"/>
      <c r="L27" s="9"/>
      <c r="M27" s="9">
        <f t="shared" si="2"/>
        <v>0</v>
      </c>
      <c r="N27" s="9"/>
      <c r="O27" s="9"/>
      <c r="P27" s="9">
        <f t="shared" si="3"/>
        <v>0</v>
      </c>
      <c r="Q27" s="9"/>
      <c r="R27" s="9"/>
      <c r="S27" s="9">
        <f t="shared" si="4"/>
        <v>0</v>
      </c>
      <c r="T27" s="9"/>
      <c r="U27" s="9"/>
      <c r="V27" s="9">
        <f t="shared" si="5"/>
        <v>0</v>
      </c>
      <c r="W27">
        <f t="shared" si="6"/>
        <v>0</v>
      </c>
    </row>
    <row r="28" spans="1:23" ht="18.75">
      <c r="A28" s="5" t="s">
        <v>104</v>
      </c>
      <c r="B28" s="9">
        <f>186*224.6</f>
        <v>41775.6</v>
      </c>
      <c r="C28" s="9">
        <f>125*224.6</f>
        <v>28075</v>
      </c>
      <c r="D28" s="9">
        <f t="shared" si="7"/>
        <v>13700.599999999999</v>
      </c>
      <c r="E28" s="9">
        <f>746*29</f>
        <v>21634</v>
      </c>
      <c r="F28" s="9">
        <f>480*29</f>
        <v>13920</v>
      </c>
      <c r="G28" s="9">
        <f t="shared" si="8"/>
        <v>7714</v>
      </c>
      <c r="H28" s="9">
        <f>135*30</f>
        <v>4050</v>
      </c>
      <c r="I28" s="9">
        <f>70*30</f>
        <v>2100</v>
      </c>
      <c r="J28" s="9">
        <f t="shared" si="1"/>
        <v>1950</v>
      </c>
      <c r="K28" s="9">
        <f>336*29</f>
        <v>9744</v>
      </c>
      <c r="L28" s="9">
        <f>180*29</f>
        <v>5220</v>
      </c>
      <c r="M28" s="9">
        <f t="shared" si="2"/>
        <v>4524</v>
      </c>
      <c r="N28" s="9">
        <f>53*41</f>
        <v>2173</v>
      </c>
      <c r="O28" s="9">
        <f>37*41</f>
        <v>1517</v>
      </c>
      <c r="P28" s="9">
        <f t="shared" si="3"/>
        <v>656</v>
      </c>
      <c r="Q28" s="9">
        <f>425*31</f>
        <v>13175</v>
      </c>
      <c r="R28" s="9">
        <f>304*31</f>
        <v>9424</v>
      </c>
      <c r="S28" s="9">
        <f t="shared" si="4"/>
        <v>3751</v>
      </c>
      <c r="T28" s="9">
        <f>13*275</f>
        <v>3575</v>
      </c>
      <c r="U28" s="9">
        <f>8*275</f>
        <v>2200</v>
      </c>
      <c r="V28" s="9">
        <f t="shared" si="5"/>
        <v>1375</v>
      </c>
      <c r="W28">
        <f t="shared" si="6"/>
        <v>192253.2</v>
      </c>
    </row>
    <row r="29" spans="1:23" ht="18.75">
      <c r="A29" s="5" t="s">
        <v>105</v>
      </c>
      <c r="B29" s="9">
        <f>230*224.6</f>
        <v>51658</v>
      </c>
      <c r="C29" s="9">
        <f>228*224.6</f>
        <v>51208.799999999996</v>
      </c>
      <c r="D29" s="9">
        <f t="shared" si="7"/>
        <v>449.20000000000437</v>
      </c>
      <c r="E29" s="9"/>
      <c r="F29" s="9"/>
      <c r="G29" s="9">
        <f t="shared" si="8"/>
        <v>0</v>
      </c>
      <c r="H29" s="9"/>
      <c r="I29" s="9"/>
      <c r="J29" s="9">
        <f t="shared" si="1"/>
        <v>0</v>
      </c>
      <c r="K29" s="9"/>
      <c r="L29" s="9"/>
      <c r="M29" s="9">
        <f t="shared" si="2"/>
        <v>0</v>
      </c>
      <c r="N29" s="9"/>
      <c r="O29" s="9"/>
      <c r="P29" s="9">
        <f t="shared" si="3"/>
        <v>0</v>
      </c>
      <c r="Q29" s="9"/>
      <c r="R29" s="9"/>
      <c r="S29" s="9">
        <f t="shared" si="4"/>
        <v>0</v>
      </c>
      <c r="T29" s="9"/>
      <c r="U29" s="9"/>
      <c r="V29" s="9">
        <f t="shared" si="5"/>
        <v>0</v>
      </c>
      <c r="W29">
        <f t="shared" si="6"/>
        <v>103316</v>
      </c>
    </row>
    <row r="30" spans="1:23" ht="18.75">
      <c r="A30" s="5" t="s">
        <v>106</v>
      </c>
      <c r="B30" s="9"/>
      <c r="C30" s="9"/>
      <c r="D30" s="9">
        <f t="shared" si="7"/>
        <v>0</v>
      </c>
      <c r="E30" s="9"/>
      <c r="F30" s="9"/>
      <c r="G30" s="9">
        <f t="shared" si="8"/>
        <v>0</v>
      </c>
      <c r="H30" s="9"/>
      <c r="I30" s="9"/>
      <c r="J30" s="9">
        <f t="shared" si="1"/>
        <v>0</v>
      </c>
      <c r="K30" s="9">
        <f>125*29</f>
        <v>3625</v>
      </c>
      <c r="L30" s="9">
        <f>105*29</f>
        <v>3045</v>
      </c>
      <c r="M30" s="9">
        <f t="shared" si="2"/>
        <v>580</v>
      </c>
      <c r="N30" s="9">
        <f>33*41</f>
        <v>1353</v>
      </c>
      <c r="O30" s="9">
        <f>22*41</f>
        <v>902</v>
      </c>
      <c r="P30" s="9">
        <f t="shared" si="3"/>
        <v>451</v>
      </c>
      <c r="Q30" s="9"/>
      <c r="R30" s="9"/>
      <c r="S30" s="9">
        <f t="shared" si="4"/>
        <v>0</v>
      </c>
      <c r="T30" s="9"/>
      <c r="U30" s="9"/>
      <c r="V30" s="9">
        <f t="shared" si="5"/>
        <v>0</v>
      </c>
      <c r="W30">
        <f t="shared" si="6"/>
        <v>9956</v>
      </c>
    </row>
    <row r="31" spans="1:23" ht="18.75">
      <c r="A31" s="5" t="s">
        <v>107</v>
      </c>
      <c r="B31" s="9"/>
      <c r="C31" s="9"/>
      <c r="D31" s="9">
        <f t="shared" si="7"/>
        <v>0</v>
      </c>
      <c r="E31" s="9"/>
      <c r="F31" s="9"/>
      <c r="G31" s="9">
        <f t="shared" si="8"/>
        <v>0</v>
      </c>
      <c r="H31" s="9"/>
      <c r="I31" s="9"/>
      <c r="J31" s="9">
        <f t="shared" si="1"/>
        <v>0</v>
      </c>
      <c r="K31" s="9"/>
      <c r="L31" s="9"/>
      <c r="M31" s="9">
        <f t="shared" si="2"/>
        <v>0</v>
      </c>
      <c r="N31" s="9"/>
      <c r="O31" s="9"/>
      <c r="P31" s="9">
        <f t="shared" si="3"/>
        <v>0</v>
      </c>
      <c r="Q31" s="9"/>
      <c r="R31" s="9"/>
      <c r="S31" s="9">
        <f t="shared" si="4"/>
        <v>0</v>
      </c>
      <c r="T31" s="9"/>
      <c r="U31" s="9"/>
      <c r="V31" s="9">
        <f t="shared" si="5"/>
        <v>0</v>
      </c>
      <c r="W31">
        <f t="shared" si="6"/>
        <v>0</v>
      </c>
    </row>
    <row r="32" spans="1:23" ht="18.75">
      <c r="A32" s="5" t="s">
        <v>108</v>
      </c>
      <c r="B32" s="9"/>
      <c r="C32" s="9"/>
      <c r="D32" s="9">
        <f t="shared" si="7"/>
        <v>0</v>
      </c>
      <c r="E32" s="9"/>
      <c r="F32" s="9"/>
      <c r="G32" s="9">
        <f t="shared" si="8"/>
        <v>0</v>
      </c>
      <c r="H32" s="9"/>
      <c r="I32" s="9"/>
      <c r="J32" s="9">
        <f t="shared" si="1"/>
        <v>0</v>
      </c>
      <c r="K32" s="9"/>
      <c r="L32" s="9"/>
      <c r="M32" s="9">
        <f t="shared" si="2"/>
        <v>0</v>
      </c>
      <c r="N32" s="9"/>
      <c r="O32" s="9"/>
      <c r="P32" s="9">
        <f t="shared" si="3"/>
        <v>0</v>
      </c>
      <c r="Q32" s="9"/>
      <c r="R32" s="9"/>
      <c r="S32" s="9">
        <f t="shared" si="4"/>
        <v>0</v>
      </c>
      <c r="T32" s="9"/>
      <c r="U32" s="9"/>
      <c r="V32" s="9">
        <f t="shared" si="5"/>
        <v>0</v>
      </c>
      <c r="W32">
        <f t="shared" si="6"/>
        <v>0</v>
      </c>
    </row>
    <row r="33" spans="1:23" ht="18.75">
      <c r="A33" s="5" t="s">
        <v>109</v>
      </c>
      <c r="B33" s="9">
        <f>145*224.6</f>
        <v>32567</v>
      </c>
      <c r="C33" s="9">
        <f>92*224.6</f>
        <v>20663.2</v>
      </c>
      <c r="D33" s="9">
        <f t="shared" si="7"/>
        <v>11903.8</v>
      </c>
      <c r="E33" s="9"/>
      <c r="F33" s="9"/>
      <c r="G33" s="9">
        <f t="shared" si="8"/>
        <v>0</v>
      </c>
      <c r="H33" s="9"/>
      <c r="I33" s="9"/>
      <c r="J33" s="9">
        <f t="shared" si="1"/>
        <v>0</v>
      </c>
      <c r="K33" s="9"/>
      <c r="L33" s="9"/>
      <c r="M33" s="9">
        <f t="shared" si="2"/>
        <v>0</v>
      </c>
      <c r="N33" s="9"/>
      <c r="O33" s="9"/>
      <c r="P33" s="9">
        <f t="shared" si="3"/>
        <v>0</v>
      </c>
      <c r="Q33" s="9"/>
      <c r="R33" s="9"/>
      <c r="S33" s="9">
        <f t="shared" si="4"/>
        <v>0</v>
      </c>
      <c r="T33" s="9"/>
      <c r="U33" s="9"/>
      <c r="V33" s="9">
        <f t="shared" si="5"/>
        <v>0</v>
      </c>
      <c r="W33">
        <f t="shared" si="6"/>
        <v>65134</v>
      </c>
    </row>
    <row r="34" spans="4:23" ht="15">
      <c r="D34" s="10">
        <f>SUM(D4:D33)</f>
        <v>102529.90000000001</v>
      </c>
      <c r="G34" s="10">
        <f>SUM(G4:G33)</f>
        <v>50054</v>
      </c>
      <c r="J34" s="10">
        <f>SUM(J4:J33)</f>
        <v>1950</v>
      </c>
      <c r="M34" s="10">
        <f>SUM(M4:M33)</f>
        <v>55013</v>
      </c>
      <c r="P34" s="10">
        <f>SUM(P4:P33)</f>
        <v>4756</v>
      </c>
      <c r="S34" s="10">
        <f>SUM(S4:S33)</f>
        <v>23095</v>
      </c>
      <c r="V34" s="10">
        <f>SUM(V4:V33)</f>
        <v>7180.25</v>
      </c>
      <c r="W34">
        <f>D34+G34+J34+M34+P34+S34+V34</f>
        <v>244578.15000000002</v>
      </c>
    </row>
  </sheetData>
  <sheetProtection/>
  <mergeCells count="14">
    <mergeCell ref="E1:G1"/>
    <mergeCell ref="H1:J1"/>
    <mergeCell ref="K1:M1"/>
    <mergeCell ref="N1:P1"/>
    <mergeCell ref="Q1:S1"/>
    <mergeCell ref="T1:V1"/>
    <mergeCell ref="T2:V2"/>
    <mergeCell ref="Q2:S2"/>
    <mergeCell ref="B1:D1"/>
    <mergeCell ref="B2:D2"/>
    <mergeCell ref="E2:G2"/>
    <mergeCell ref="H2:J2"/>
    <mergeCell ref="K2:M2"/>
    <mergeCell ref="N2:P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B2" sqref="B2:B31"/>
    </sheetView>
  </sheetViews>
  <sheetFormatPr defaultColWidth="9.140625" defaultRowHeight="15"/>
  <cols>
    <col min="1" max="1" width="38.140625" style="4" customWidth="1"/>
    <col min="2" max="2" width="9.8515625" style="4" customWidth="1"/>
    <col min="3" max="3" width="28.140625" style="4" customWidth="1"/>
    <col min="4" max="16384" width="9.140625" style="4" customWidth="1"/>
  </cols>
  <sheetData>
    <row r="1" spans="1:3" ht="56.25">
      <c r="A1" s="1" t="s">
        <v>1</v>
      </c>
      <c r="B1" s="2" t="s">
        <v>0</v>
      </c>
      <c r="C1" s="3" t="s">
        <v>11</v>
      </c>
    </row>
    <row r="2" spans="1:3" ht="18.75">
      <c r="A2" s="5" t="s">
        <v>2</v>
      </c>
      <c r="B2" s="5" t="s">
        <v>33</v>
      </c>
      <c r="C2" s="5" t="s">
        <v>77</v>
      </c>
    </row>
    <row r="3" spans="1:3" ht="18.75">
      <c r="A3" s="5" t="s">
        <v>3</v>
      </c>
      <c r="B3" s="5" t="s">
        <v>34</v>
      </c>
      <c r="C3" s="6" t="s">
        <v>63</v>
      </c>
    </row>
    <row r="4" spans="1:3" ht="18.75">
      <c r="A4" s="5" t="s">
        <v>4</v>
      </c>
      <c r="B4" s="5" t="s">
        <v>35</v>
      </c>
      <c r="C4" s="5" t="s">
        <v>71</v>
      </c>
    </row>
    <row r="5" spans="1:3" ht="18.75">
      <c r="A5" s="5" t="s">
        <v>6</v>
      </c>
      <c r="B5" s="5" t="s">
        <v>36</v>
      </c>
      <c r="C5" s="5" t="s">
        <v>64</v>
      </c>
    </row>
    <row r="6" spans="1:3" ht="18.75">
      <c r="A6" s="5" t="s">
        <v>7</v>
      </c>
      <c r="B6" s="5" t="s">
        <v>37</v>
      </c>
      <c r="C6" s="8">
        <v>0.03</v>
      </c>
    </row>
    <row r="7" spans="1:3" ht="18.75">
      <c r="A7" s="5" t="s">
        <v>8</v>
      </c>
      <c r="B7" s="5" t="s">
        <v>38</v>
      </c>
      <c r="C7" s="6" t="s">
        <v>64</v>
      </c>
    </row>
    <row r="8" spans="1:3" ht="18.75">
      <c r="A8" s="5" t="s">
        <v>9</v>
      </c>
      <c r="B8" s="5" t="s">
        <v>39</v>
      </c>
      <c r="C8" s="8">
        <v>0.03</v>
      </c>
    </row>
    <row r="9" spans="1:3" ht="18.75">
      <c r="A9" s="5" t="s">
        <v>10</v>
      </c>
      <c r="B9" s="5" t="s">
        <v>40</v>
      </c>
      <c r="C9" s="5" t="s">
        <v>63</v>
      </c>
    </row>
    <row r="10" spans="1:3" ht="18.75">
      <c r="A10" s="5" t="s">
        <v>12</v>
      </c>
      <c r="B10" s="5" t="s">
        <v>41</v>
      </c>
      <c r="C10" s="5" t="s">
        <v>69</v>
      </c>
    </row>
    <row r="11" spans="1:3" ht="18.75">
      <c r="A11" s="5" t="s">
        <v>13</v>
      </c>
      <c r="B11" s="5" t="s">
        <v>42</v>
      </c>
      <c r="C11" s="7" t="s">
        <v>72</v>
      </c>
    </row>
    <row r="12" spans="1:3" ht="18.75">
      <c r="A12" s="5" t="s">
        <v>14</v>
      </c>
      <c r="B12" s="5" t="s">
        <v>43</v>
      </c>
      <c r="C12" s="5" t="s">
        <v>63</v>
      </c>
    </row>
    <row r="13" spans="1:3" ht="18.75">
      <c r="A13" s="5" t="s">
        <v>15</v>
      </c>
      <c r="B13" s="5" t="s">
        <v>44</v>
      </c>
      <c r="C13" s="5" t="s">
        <v>74</v>
      </c>
    </row>
    <row r="14" spans="1:3" ht="18.75">
      <c r="A14" s="5" t="s">
        <v>16</v>
      </c>
      <c r="B14" s="5" t="s">
        <v>45</v>
      </c>
      <c r="C14" s="5" t="s">
        <v>64</v>
      </c>
    </row>
    <row r="15" spans="1:3" ht="18.75">
      <c r="A15" s="5" t="s">
        <v>17</v>
      </c>
      <c r="B15" s="5" t="s">
        <v>46</v>
      </c>
      <c r="C15" s="5" t="s">
        <v>74</v>
      </c>
    </row>
    <row r="16" spans="1:3" ht="18.75">
      <c r="A16" s="5" t="s">
        <v>18</v>
      </c>
      <c r="B16" s="5" t="s">
        <v>47</v>
      </c>
      <c r="C16" s="5" t="s">
        <v>65</v>
      </c>
    </row>
    <row r="17" spans="1:3" ht="18.75">
      <c r="A17" s="5" t="s">
        <v>19</v>
      </c>
      <c r="B17" s="5" t="s">
        <v>48</v>
      </c>
      <c r="C17" s="5" t="s">
        <v>70</v>
      </c>
    </row>
    <row r="18" spans="1:3" ht="18.75">
      <c r="A18" s="5" t="s">
        <v>20</v>
      </c>
      <c r="B18" s="5" t="s">
        <v>49</v>
      </c>
      <c r="C18" s="5" t="s">
        <v>79</v>
      </c>
    </row>
    <row r="19" spans="1:3" ht="18.75">
      <c r="A19" s="5" t="s">
        <v>5</v>
      </c>
      <c r="B19" s="5" t="s">
        <v>50</v>
      </c>
      <c r="C19" s="8">
        <v>0.03</v>
      </c>
    </row>
    <row r="20" spans="1:3" ht="18.75">
      <c r="A20" s="5" t="s">
        <v>21</v>
      </c>
      <c r="B20" s="5" t="s">
        <v>51</v>
      </c>
      <c r="C20" s="8">
        <v>0.03</v>
      </c>
    </row>
    <row r="21" spans="1:3" ht="18.75">
      <c r="A21" s="5" t="s">
        <v>22</v>
      </c>
      <c r="B21" s="5" t="s">
        <v>52</v>
      </c>
      <c r="C21" s="5" t="s">
        <v>75</v>
      </c>
    </row>
    <row r="22" spans="1:3" ht="18.75">
      <c r="A22" s="5" t="s">
        <v>23</v>
      </c>
      <c r="B22" s="5" t="s">
        <v>53</v>
      </c>
      <c r="C22" s="5" t="s">
        <v>66</v>
      </c>
    </row>
    <row r="23" spans="1:3" ht="18.75">
      <c r="A23" s="5" t="s">
        <v>24</v>
      </c>
      <c r="B23" s="5" t="s">
        <v>54</v>
      </c>
      <c r="C23" s="5" t="s">
        <v>73</v>
      </c>
    </row>
    <row r="24" spans="1:3" ht="18.75">
      <c r="A24" s="5" t="s">
        <v>25</v>
      </c>
      <c r="B24" s="5" t="s">
        <v>55</v>
      </c>
      <c r="C24" s="7" t="s">
        <v>72</v>
      </c>
    </row>
    <row r="25" spans="1:3" ht="18.75">
      <c r="A25" s="5" t="s">
        <v>26</v>
      </c>
      <c r="B25" s="5" t="s">
        <v>56</v>
      </c>
      <c r="C25" s="5" t="s">
        <v>76</v>
      </c>
    </row>
    <row r="26" spans="1:3" ht="18.75">
      <c r="A26" s="5" t="s">
        <v>27</v>
      </c>
      <c r="B26" s="5" t="s">
        <v>57</v>
      </c>
      <c r="C26" s="5" t="s">
        <v>67</v>
      </c>
    </row>
    <row r="27" spans="1:3" ht="18.75">
      <c r="A27" s="5" t="s">
        <v>28</v>
      </c>
      <c r="B27" s="5" t="s">
        <v>58</v>
      </c>
      <c r="C27" s="5" t="s">
        <v>68</v>
      </c>
    </row>
    <row r="28" spans="1:3" ht="18.75">
      <c r="A28" s="5" t="s">
        <v>29</v>
      </c>
      <c r="B28" s="5" t="s">
        <v>59</v>
      </c>
      <c r="C28" s="5" t="s">
        <v>64</v>
      </c>
    </row>
    <row r="29" spans="1:3" ht="18.75">
      <c r="A29" s="5" t="s">
        <v>30</v>
      </c>
      <c r="B29" s="5" t="s">
        <v>60</v>
      </c>
      <c r="C29" s="5" t="s">
        <v>66</v>
      </c>
    </row>
    <row r="30" spans="1:3" ht="18.75">
      <c r="A30" s="5" t="s">
        <v>31</v>
      </c>
      <c r="B30" s="5" t="s">
        <v>61</v>
      </c>
      <c r="C30" s="5" t="s">
        <v>78</v>
      </c>
    </row>
    <row r="31" spans="1:3" ht="18.75">
      <c r="A31" s="5" t="s">
        <v>32</v>
      </c>
      <c r="B31" s="5" t="s">
        <v>62</v>
      </c>
      <c r="C31" s="8">
        <v>0.03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53"/>
  <sheetViews>
    <sheetView tabSelected="1" zoomScale="82" zoomScaleNormal="82" zoomScalePageLayoutView="0" workbookViewId="0" topLeftCell="A1">
      <selection activeCell="D23" sqref="D23:I25"/>
    </sheetView>
  </sheetViews>
  <sheetFormatPr defaultColWidth="9.140625" defaultRowHeight="15"/>
  <cols>
    <col min="1" max="1" width="6.8515625" style="60" customWidth="1"/>
    <col min="2" max="2" width="30.57421875" style="60" customWidth="1"/>
    <col min="3" max="3" width="10.57421875" style="60" customWidth="1"/>
    <col min="4" max="4" width="9.140625" style="60" customWidth="1"/>
    <col min="5" max="5" width="14.28125" style="60" customWidth="1"/>
    <col min="6" max="6" width="21.28125" style="60" customWidth="1"/>
    <col min="7" max="7" width="15.421875" style="60" customWidth="1"/>
    <col min="8" max="8" width="11.140625" style="60" customWidth="1"/>
    <col min="9" max="9" width="10.7109375" style="60" customWidth="1"/>
    <col min="10" max="10" width="12.57421875" style="60" customWidth="1"/>
    <col min="11" max="11" width="11.00390625" style="60" customWidth="1"/>
    <col min="12" max="12" width="9.140625" style="60" customWidth="1"/>
    <col min="13" max="13" width="9.8515625" style="60" customWidth="1"/>
    <col min="14" max="14" width="10.8515625" style="60" customWidth="1"/>
    <col min="15" max="15" width="11.421875" style="60" customWidth="1"/>
    <col min="16" max="16384" width="9.140625" style="60" customWidth="1"/>
  </cols>
  <sheetData>
    <row r="1" spans="6:13" ht="14.25">
      <c r="F1" s="61"/>
      <c r="G1" s="227" t="s">
        <v>136</v>
      </c>
      <c r="H1" s="227"/>
      <c r="I1" s="227"/>
      <c r="J1" s="227"/>
      <c r="K1" s="227"/>
      <c r="L1" s="227"/>
      <c r="M1" s="227"/>
    </row>
    <row r="2" spans="6:13" ht="14.25">
      <c r="F2" s="62"/>
      <c r="G2" s="158" t="s">
        <v>270</v>
      </c>
      <c r="H2" s="158"/>
      <c r="I2" s="158"/>
      <c r="J2" s="158"/>
      <c r="K2" s="158"/>
      <c r="L2" s="158"/>
      <c r="M2" s="158"/>
    </row>
    <row r="3" spans="6:13" ht="12">
      <c r="F3" s="64"/>
      <c r="G3" s="225" t="s">
        <v>221</v>
      </c>
      <c r="H3" s="225"/>
      <c r="I3" s="225"/>
      <c r="J3" s="225"/>
      <c r="K3" s="225"/>
      <c r="L3" s="225"/>
      <c r="M3" s="225"/>
    </row>
    <row r="4" spans="6:13" ht="14.25" customHeight="1">
      <c r="F4" s="62"/>
      <c r="G4" s="63"/>
      <c r="H4" s="63"/>
      <c r="I4" s="63"/>
      <c r="J4" s="63"/>
      <c r="K4" s="165" t="s">
        <v>281</v>
      </c>
      <c r="L4" s="165"/>
      <c r="M4" s="65"/>
    </row>
    <row r="5" spans="6:13" ht="12">
      <c r="F5" s="66"/>
      <c r="G5" s="226" t="s">
        <v>137</v>
      </c>
      <c r="H5" s="226"/>
      <c r="I5" s="67"/>
      <c r="J5" s="67"/>
      <c r="K5" s="67" t="s">
        <v>138</v>
      </c>
      <c r="L5" s="67"/>
      <c r="M5" s="67"/>
    </row>
    <row r="6" spans="5:13" ht="14.25" customHeight="1">
      <c r="E6" s="68"/>
      <c r="F6" s="68"/>
      <c r="G6" s="68"/>
      <c r="H6" s="68"/>
      <c r="I6" s="68"/>
      <c r="J6" s="187" t="s">
        <v>282</v>
      </c>
      <c r="K6" s="187"/>
      <c r="L6" s="187"/>
      <c r="M6" s="187"/>
    </row>
    <row r="7" spans="5:13" ht="7.5" customHeight="1">
      <c r="E7" s="68"/>
      <c r="F7" s="68"/>
      <c r="G7" s="68"/>
      <c r="H7" s="68"/>
      <c r="I7" s="68"/>
      <c r="J7" s="68"/>
      <c r="K7" s="68"/>
      <c r="L7" s="69"/>
      <c r="M7" s="69"/>
    </row>
    <row r="8" spans="5:13" ht="14.25" hidden="1">
      <c r="E8" s="68"/>
      <c r="F8" s="68"/>
      <c r="G8" s="68"/>
      <c r="H8" s="68"/>
      <c r="I8" s="68"/>
      <c r="J8" s="68"/>
      <c r="K8" s="68"/>
      <c r="L8" s="69"/>
      <c r="M8" s="69"/>
    </row>
    <row r="9" spans="5:13" ht="14.25">
      <c r="E9" s="68"/>
      <c r="F9" s="68"/>
      <c r="G9" s="68"/>
      <c r="H9" s="68"/>
      <c r="I9" s="68"/>
      <c r="J9" s="68"/>
      <c r="K9" s="68"/>
      <c r="L9" s="69"/>
      <c r="M9" s="69"/>
    </row>
    <row r="10" spans="1:13" s="55" customFormat="1" ht="18.75">
      <c r="A10" s="159" t="s">
        <v>139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</row>
    <row r="11" spans="1:13" s="55" customFormat="1" ht="18.75">
      <c r="A11" s="160" t="s">
        <v>260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</row>
    <row r="12" spans="1:6" s="55" customFormat="1" ht="18.75">
      <c r="A12" s="188"/>
      <c r="B12" s="188"/>
      <c r="C12" s="188"/>
      <c r="D12" s="188"/>
      <c r="E12" s="188"/>
      <c r="F12" s="188"/>
    </row>
    <row r="13" spans="3:13" s="55" customFormat="1" ht="15.75" customHeight="1">
      <c r="C13" s="56"/>
      <c r="J13" s="57" t="s">
        <v>141</v>
      </c>
      <c r="L13" s="166" t="s">
        <v>140</v>
      </c>
      <c r="M13" s="166"/>
    </row>
    <row r="14" spans="1:13" s="55" customFormat="1" ht="32.25" customHeight="1">
      <c r="A14" s="184" t="s">
        <v>232</v>
      </c>
      <c r="B14" s="184"/>
      <c r="C14" s="184"/>
      <c r="D14" s="185" t="s">
        <v>269</v>
      </c>
      <c r="E14" s="185"/>
      <c r="F14" s="185"/>
      <c r="G14" s="185"/>
      <c r="H14" s="185"/>
      <c r="I14" s="185"/>
      <c r="J14" s="55" t="s">
        <v>142</v>
      </c>
      <c r="L14" s="168">
        <v>43332</v>
      </c>
      <c r="M14" s="169"/>
    </row>
    <row r="15" spans="1:13" s="55" customFormat="1" ht="22.5" customHeight="1">
      <c r="A15" s="184" t="s">
        <v>233</v>
      </c>
      <c r="B15" s="184"/>
      <c r="C15" s="184"/>
      <c r="D15" s="185"/>
      <c r="E15" s="185"/>
      <c r="F15" s="185"/>
      <c r="G15" s="185"/>
      <c r="H15" s="185"/>
      <c r="I15" s="185"/>
      <c r="L15" s="166"/>
      <c r="M15" s="166"/>
    </row>
    <row r="16" spans="1:13" s="55" customFormat="1" ht="18.75">
      <c r="A16" s="89"/>
      <c r="B16" s="90"/>
      <c r="C16" s="90"/>
      <c r="D16" s="90"/>
      <c r="J16" s="57" t="s">
        <v>222</v>
      </c>
      <c r="L16" s="166">
        <v>53417272</v>
      </c>
      <c r="M16" s="166"/>
    </row>
    <row r="17" spans="1:13" s="55" customFormat="1" ht="18.75">
      <c r="A17" s="186" t="s">
        <v>223</v>
      </c>
      <c r="B17" s="186"/>
      <c r="C17" s="186"/>
      <c r="D17" s="80" t="s">
        <v>271</v>
      </c>
      <c r="E17" s="134"/>
      <c r="F17" s="135"/>
      <c r="L17" s="166"/>
      <c r="M17" s="166"/>
    </row>
    <row r="18" spans="1:13" s="55" customFormat="1" ht="15" customHeight="1">
      <c r="A18" s="186" t="s">
        <v>224</v>
      </c>
      <c r="B18" s="186"/>
      <c r="C18" s="186"/>
      <c r="D18" s="90" t="s">
        <v>225</v>
      </c>
      <c r="L18" s="166"/>
      <c r="M18" s="166"/>
    </row>
    <row r="19" spans="3:13" s="55" customFormat="1" ht="11.25" customHeight="1">
      <c r="C19" s="56"/>
      <c r="L19" s="166"/>
      <c r="M19" s="166"/>
    </row>
    <row r="20" spans="1:13" s="55" customFormat="1" ht="18.75">
      <c r="A20" s="190" t="s">
        <v>234</v>
      </c>
      <c r="B20" s="190"/>
      <c r="C20" s="190"/>
      <c r="D20" s="205" t="s">
        <v>227</v>
      </c>
      <c r="E20" s="205"/>
      <c r="F20" s="205"/>
      <c r="G20" s="205"/>
      <c r="H20" s="205"/>
      <c r="I20" s="205"/>
      <c r="L20" s="166"/>
      <c r="M20" s="166"/>
    </row>
    <row r="21" spans="1:13" s="55" customFormat="1" ht="18.75">
      <c r="A21" s="190" t="s">
        <v>235</v>
      </c>
      <c r="B21" s="190"/>
      <c r="C21" s="190"/>
      <c r="D21" s="205"/>
      <c r="E21" s="205"/>
      <c r="F21" s="205"/>
      <c r="G21" s="205"/>
      <c r="H21" s="205"/>
      <c r="I21" s="205"/>
      <c r="J21" s="57" t="s">
        <v>226</v>
      </c>
      <c r="L21" s="202">
        <v>383</v>
      </c>
      <c r="M21" s="202"/>
    </row>
    <row r="22" spans="1:11" s="55" customFormat="1" ht="7.5" customHeight="1">
      <c r="A22" s="58"/>
      <c r="B22" s="58"/>
      <c r="C22" s="56"/>
      <c r="J22" s="57"/>
      <c r="K22" s="59"/>
    </row>
    <row r="23" spans="1:14" s="53" customFormat="1" ht="15">
      <c r="A23" s="180" t="s">
        <v>236</v>
      </c>
      <c r="B23" s="180"/>
      <c r="C23" s="180"/>
      <c r="D23" s="182" t="s">
        <v>272</v>
      </c>
      <c r="E23" s="182"/>
      <c r="F23" s="182"/>
      <c r="G23" s="182"/>
      <c r="H23" s="182"/>
      <c r="I23" s="182"/>
      <c r="J23" s="54"/>
      <c r="K23" s="54"/>
      <c r="L23" s="54"/>
      <c r="M23" s="54"/>
      <c r="N23" s="54"/>
    </row>
    <row r="24" spans="1:9" s="53" customFormat="1" ht="15">
      <c r="A24" s="181" t="s">
        <v>237</v>
      </c>
      <c r="B24" s="181"/>
      <c r="C24" s="181"/>
      <c r="D24" s="182"/>
      <c r="E24" s="182"/>
      <c r="F24" s="182"/>
      <c r="G24" s="182"/>
      <c r="H24" s="182"/>
      <c r="I24" s="182"/>
    </row>
    <row r="25" spans="1:9" s="53" customFormat="1" ht="16.5" customHeight="1">
      <c r="A25" s="91" t="s">
        <v>238</v>
      </c>
      <c r="B25" s="92"/>
      <c r="C25" s="92"/>
      <c r="D25" s="182"/>
      <c r="E25" s="182"/>
      <c r="F25" s="182"/>
      <c r="G25" s="182"/>
      <c r="H25" s="182"/>
      <c r="I25" s="182"/>
    </row>
    <row r="26" spans="1:9" s="53" customFormat="1" ht="16.5" customHeight="1">
      <c r="A26" s="91"/>
      <c r="B26" s="92"/>
      <c r="C26" s="92"/>
      <c r="D26" s="113"/>
      <c r="E26" s="113"/>
      <c r="F26" s="113"/>
      <c r="G26" s="113"/>
      <c r="H26" s="113"/>
      <c r="I26" s="113"/>
    </row>
    <row r="27" spans="1:9" s="53" customFormat="1" ht="16.5" customHeight="1">
      <c r="A27" s="181" t="s">
        <v>245</v>
      </c>
      <c r="B27" s="181"/>
      <c r="C27" s="181"/>
      <c r="D27" s="192" t="s">
        <v>273</v>
      </c>
      <c r="E27" s="192"/>
      <c r="F27" s="192"/>
      <c r="G27" s="192"/>
      <c r="H27" s="192"/>
      <c r="I27" s="192"/>
    </row>
    <row r="28" spans="1:9" s="55" customFormat="1" ht="18" customHeight="1">
      <c r="A28" s="212" t="s">
        <v>246</v>
      </c>
      <c r="B28" s="212"/>
      <c r="C28" s="212"/>
      <c r="D28" s="192"/>
      <c r="E28" s="192"/>
      <c r="F28" s="192"/>
      <c r="G28" s="192"/>
      <c r="H28" s="192"/>
      <c r="I28" s="192"/>
    </row>
    <row r="29" spans="1:9" s="55" customFormat="1" ht="18" customHeight="1">
      <c r="A29" s="115"/>
      <c r="B29" s="115"/>
      <c r="C29" s="115"/>
      <c r="D29" s="114"/>
      <c r="E29" s="114"/>
      <c r="F29" s="114"/>
      <c r="G29" s="114"/>
      <c r="H29" s="114"/>
      <c r="I29" s="114"/>
    </row>
    <row r="30" spans="1:9" s="55" customFormat="1" ht="18" customHeight="1">
      <c r="A30" s="115"/>
      <c r="B30" s="115"/>
      <c r="C30" s="115"/>
      <c r="D30" s="114"/>
      <c r="E30" s="114"/>
      <c r="F30" s="114"/>
      <c r="G30" s="114"/>
      <c r="H30" s="114"/>
      <c r="I30" s="114"/>
    </row>
    <row r="31" spans="1:14" s="55" customFormat="1" ht="18.75">
      <c r="A31" s="206" t="s">
        <v>228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84"/>
    </row>
    <row r="32" spans="1:14" s="80" customFormat="1" ht="15.75">
      <c r="A32" s="136" t="s">
        <v>229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</row>
    <row r="33" spans="1:14" s="80" customFormat="1" ht="52.5" customHeight="1">
      <c r="A33" s="189" t="s">
        <v>274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88"/>
    </row>
    <row r="34" spans="1:14" s="80" customFormat="1" ht="15.7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</row>
    <row r="35" spans="1:46" s="82" customFormat="1" ht="18.75" customHeight="1">
      <c r="A35" s="80" t="s">
        <v>230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</row>
    <row r="36" spans="1:14" s="80" customFormat="1" ht="15.75">
      <c r="A36" s="137" t="s">
        <v>275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</row>
    <row r="37" spans="1:14" s="80" customFormat="1" ht="7.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1:14" s="83" customFormat="1" ht="15.75">
      <c r="A38" s="80" t="s">
        <v>231</v>
      </c>
      <c r="B38" s="80"/>
      <c r="C38" s="80"/>
      <c r="D38" s="80"/>
      <c r="E38" s="80"/>
      <c r="F38" s="80" t="s">
        <v>276</v>
      </c>
      <c r="G38" s="80"/>
      <c r="H38" s="80"/>
      <c r="I38" s="80"/>
      <c r="J38" s="80"/>
      <c r="K38" s="80"/>
      <c r="L38" s="80"/>
      <c r="M38" s="80"/>
      <c r="N38" s="80"/>
    </row>
    <row r="39" spans="1:14" s="83" customFormat="1" ht="12.75" customHeight="1">
      <c r="A39" s="189"/>
      <c r="B39" s="189"/>
      <c r="C39" s="189"/>
      <c r="D39" s="189"/>
      <c r="E39" s="189"/>
      <c r="F39" s="85"/>
      <c r="G39" s="85"/>
      <c r="H39" s="85"/>
      <c r="I39" s="85"/>
      <c r="J39" s="85"/>
      <c r="K39" s="85"/>
      <c r="L39" s="85"/>
      <c r="M39" s="85"/>
      <c r="N39" s="85"/>
    </row>
    <row r="40" spans="1:14" s="83" customFormat="1" ht="9.75" customHeight="1">
      <c r="A40" s="86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</row>
    <row r="41" spans="1:14" s="83" customFormat="1" ht="49.5" customHeight="1">
      <c r="A41" s="203" t="s">
        <v>277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85"/>
    </row>
    <row r="42" spans="1:14" s="83" customFormat="1" ht="10.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5"/>
    </row>
    <row r="43" spans="1:14" ht="35.25" customHeight="1">
      <c r="A43" s="204" t="s">
        <v>278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85"/>
    </row>
    <row r="44" spans="1:14" ht="35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85"/>
    </row>
    <row r="45" spans="1:14" ht="24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85"/>
    </row>
    <row r="47" ht="15.75">
      <c r="A47" s="132" t="s">
        <v>254</v>
      </c>
    </row>
    <row r="48" ht="6.75" customHeight="1"/>
    <row r="49" ht="11.25" hidden="1"/>
    <row r="50" spans="1:13" s="71" customFormat="1" ht="15.75">
      <c r="A50" s="191" t="s">
        <v>253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</row>
    <row r="51" spans="6:10" ht="18.75" customHeight="1">
      <c r="F51" s="130" t="s">
        <v>268</v>
      </c>
      <c r="H51" s="167"/>
      <c r="I51" s="167"/>
      <c r="J51" s="167"/>
    </row>
    <row r="52" spans="6:10" ht="18.75" customHeight="1">
      <c r="F52" s="131" t="s">
        <v>251</v>
      </c>
      <c r="H52" s="128"/>
      <c r="I52" s="128"/>
      <c r="J52" s="128"/>
    </row>
    <row r="53" s="71" customFormat="1" ht="21" customHeight="1">
      <c r="F53" s="129"/>
    </row>
    <row r="55" spans="1:6" s="73" customFormat="1" ht="26.25" customHeight="1">
      <c r="A55" s="72" t="s">
        <v>135</v>
      </c>
      <c r="B55" s="183" t="s">
        <v>143</v>
      </c>
      <c r="C55" s="183"/>
      <c r="D55" s="183"/>
      <c r="E55" s="183"/>
      <c r="F55" s="123" t="s">
        <v>252</v>
      </c>
    </row>
    <row r="56" spans="1:6" ht="17.25" customHeight="1">
      <c r="A56" s="74">
        <v>1</v>
      </c>
      <c r="B56" s="164">
        <v>2</v>
      </c>
      <c r="C56" s="164"/>
      <c r="D56" s="164"/>
      <c r="E56" s="164"/>
      <c r="F56" s="74">
        <v>3</v>
      </c>
    </row>
    <row r="57" spans="1:7" ht="21" customHeight="1">
      <c r="A57" s="75">
        <v>1</v>
      </c>
      <c r="B57" s="163" t="s">
        <v>218</v>
      </c>
      <c r="C57" s="163"/>
      <c r="D57" s="163"/>
      <c r="E57" s="163"/>
      <c r="F57" s="125">
        <v>31001113.62</v>
      </c>
      <c r="G57" s="133"/>
    </row>
    <row r="58" spans="1:7" ht="20.25" customHeight="1">
      <c r="A58" s="75" t="s">
        <v>205</v>
      </c>
      <c r="B58" s="163" t="s">
        <v>144</v>
      </c>
      <c r="C58" s="163"/>
      <c r="D58" s="163"/>
      <c r="E58" s="163"/>
      <c r="F58" s="125">
        <v>21278186.27</v>
      </c>
      <c r="G58" s="133"/>
    </row>
    <row r="59" spans="1:6" ht="20.25" customHeight="1">
      <c r="A59" s="75"/>
      <c r="B59" s="163" t="s">
        <v>145</v>
      </c>
      <c r="C59" s="163"/>
      <c r="D59" s="163"/>
      <c r="E59" s="163"/>
      <c r="F59" s="125">
        <v>9172533.2</v>
      </c>
    </row>
    <row r="60" spans="1:6" ht="20.25" customHeight="1">
      <c r="A60" s="75" t="s">
        <v>206</v>
      </c>
      <c r="B60" s="163" t="s">
        <v>146</v>
      </c>
      <c r="C60" s="163"/>
      <c r="D60" s="163"/>
      <c r="E60" s="163"/>
      <c r="F60" s="125">
        <v>4874244.74</v>
      </c>
    </row>
    <row r="61" spans="1:6" ht="20.25" customHeight="1">
      <c r="A61" s="75"/>
      <c r="B61" s="163" t="s">
        <v>145</v>
      </c>
      <c r="C61" s="163"/>
      <c r="D61" s="163"/>
      <c r="E61" s="163"/>
      <c r="F61" s="125">
        <v>385138.4</v>
      </c>
    </row>
    <row r="62" spans="1:6" ht="20.25" customHeight="1">
      <c r="A62" s="75" t="s">
        <v>207</v>
      </c>
      <c r="B62" s="163" t="s">
        <v>147</v>
      </c>
      <c r="C62" s="163"/>
      <c r="D62" s="163"/>
      <c r="E62" s="163"/>
      <c r="F62" s="125">
        <v>349209.1</v>
      </c>
    </row>
    <row r="63" spans="1:6" ht="20.25" customHeight="1">
      <c r="A63" s="75" t="s">
        <v>208</v>
      </c>
      <c r="B63" s="163" t="s">
        <v>148</v>
      </c>
      <c r="C63" s="163"/>
      <c r="D63" s="163"/>
      <c r="E63" s="163"/>
      <c r="F63" s="125">
        <v>331161.26</v>
      </c>
    </row>
    <row r="64" spans="1:6" ht="20.25" customHeight="1">
      <c r="A64" s="75" t="s">
        <v>209</v>
      </c>
      <c r="B64" s="163" t="s">
        <v>149</v>
      </c>
      <c r="C64" s="163"/>
      <c r="D64" s="163"/>
      <c r="E64" s="163"/>
      <c r="F64" s="125">
        <v>331161.26</v>
      </c>
    </row>
    <row r="65" spans="1:6" ht="17.25" customHeight="1">
      <c r="A65" s="75" t="s">
        <v>210</v>
      </c>
      <c r="B65" s="163" t="s">
        <v>219</v>
      </c>
      <c r="C65" s="163"/>
      <c r="D65" s="163"/>
      <c r="E65" s="163"/>
      <c r="F65" s="125"/>
    </row>
    <row r="66" spans="1:6" ht="17.25" customHeight="1">
      <c r="A66" s="75" t="s">
        <v>211</v>
      </c>
      <c r="B66" s="163" t="s">
        <v>150</v>
      </c>
      <c r="C66" s="163"/>
      <c r="D66" s="163"/>
      <c r="E66" s="163"/>
      <c r="F66" s="125"/>
    </row>
    <row r="67" spans="1:6" ht="17.25" customHeight="1">
      <c r="A67" s="75" t="s">
        <v>212</v>
      </c>
      <c r="B67" s="163" t="s">
        <v>151</v>
      </c>
      <c r="C67" s="163"/>
      <c r="D67" s="163"/>
      <c r="E67" s="163"/>
      <c r="F67" s="125"/>
    </row>
    <row r="68" spans="1:6" ht="17.25" customHeight="1">
      <c r="A68" s="75" t="s">
        <v>213</v>
      </c>
      <c r="B68" s="163" t="s">
        <v>152</v>
      </c>
      <c r="C68" s="163"/>
      <c r="D68" s="163"/>
      <c r="E68" s="163"/>
      <c r="F68" s="125">
        <v>18047.84</v>
      </c>
    </row>
    <row r="69" spans="1:6" ht="17.25" customHeight="1">
      <c r="A69" s="75" t="s">
        <v>214</v>
      </c>
      <c r="B69" s="163" t="s">
        <v>153</v>
      </c>
      <c r="C69" s="163"/>
      <c r="D69" s="163"/>
      <c r="E69" s="163"/>
      <c r="F69" s="125">
        <v>130945.15</v>
      </c>
    </row>
    <row r="70" spans="1:6" ht="17.25" customHeight="1">
      <c r="A70" s="75" t="s">
        <v>215</v>
      </c>
      <c r="B70" s="163" t="s">
        <v>154</v>
      </c>
      <c r="C70" s="163"/>
      <c r="D70" s="163"/>
      <c r="E70" s="163"/>
      <c r="F70" s="125"/>
    </row>
    <row r="71" spans="1:6" ht="17.25" customHeight="1">
      <c r="A71" s="75" t="s">
        <v>216</v>
      </c>
      <c r="B71" s="163" t="s">
        <v>155</v>
      </c>
      <c r="C71" s="163"/>
      <c r="D71" s="163"/>
      <c r="E71" s="163"/>
      <c r="F71" s="125">
        <v>130945.15</v>
      </c>
    </row>
    <row r="72" spans="1:6" ht="17.25" customHeight="1">
      <c r="A72" s="75" t="s">
        <v>217</v>
      </c>
      <c r="B72" s="163" t="s">
        <v>156</v>
      </c>
      <c r="C72" s="163"/>
      <c r="D72" s="163"/>
      <c r="E72" s="163"/>
      <c r="F72" s="125"/>
    </row>
    <row r="73" spans="1:6" ht="11.25">
      <c r="A73" s="76"/>
      <c r="B73" s="167"/>
      <c r="C73" s="167"/>
      <c r="D73" s="167"/>
      <c r="E73" s="167"/>
      <c r="F73" s="133"/>
    </row>
    <row r="74" ht="79.5" customHeight="1"/>
    <row r="75" ht="120.75" customHeight="1"/>
    <row r="76" spans="1:13" s="71" customFormat="1" ht="31.5" customHeight="1">
      <c r="A76" s="191" t="s">
        <v>261</v>
      </c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</row>
    <row r="77" s="71" customFormat="1" ht="12.75">
      <c r="B77" s="70"/>
    </row>
    <row r="78" s="71" customFormat="1" ht="12" thickBot="1">
      <c r="A78" s="71" t="s">
        <v>157</v>
      </c>
    </row>
    <row r="79" spans="1:11" s="71" customFormat="1" ht="18.75" customHeight="1" thickBot="1">
      <c r="A79" s="170" t="s">
        <v>143</v>
      </c>
      <c r="B79" s="171"/>
      <c r="C79" s="177" t="s">
        <v>186</v>
      </c>
      <c r="D79" s="161" t="s">
        <v>198</v>
      </c>
      <c r="E79" s="194" t="s">
        <v>158</v>
      </c>
      <c r="F79" s="195"/>
      <c r="G79" s="195"/>
      <c r="H79" s="195"/>
      <c r="I79" s="195"/>
      <c r="J79" s="195"/>
      <c r="K79" s="196"/>
    </row>
    <row r="80" spans="1:11" s="71" customFormat="1" ht="15.75" customHeight="1" thickBot="1">
      <c r="A80" s="172"/>
      <c r="B80" s="173"/>
      <c r="C80" s="178"/>
      <c r="D80" s="193"/>
      <c r="E80" s="161" t="s">
        <v>159</v>
      </c>
      <c r="F80" s="197" t="s">
        <v>160</v>
      </c>
      <c r="G80" s="198"/>
      <c r="H80" s="198"/>
      <c r="I80" s="198"/>
      <c r="J80" s="198"/>
      <c r="K80" s="199"/>
    </row>
    <row r="81" spans="1:11" s="71" customFormat="1" ht="75" customHeight="1" thickBot="1">
      <c r="A81" s="172"/>
      <c r="B81" s="173"/>
      <c r="C81" s="178"/>
      <c r="D81" s="193"/>
      <c r="E81" s="193"/>
      <c r="F81" s="161" t="s">
        <v>161</v>
      </c>
      <c r="G81" s="161" t="s">
        <v>194</v>
      </c>
      <c r="H81" s="161" t="s">
        <v>195</v>
      </c>
      <c r="I81" s="161" t="s">
        <v>196</v>
      </c>
      <c r="J81" s="200" t="s">
        <v>197</v>
      </c>
      <c r="K81" s="201"/>
    </row>
    <row r="82" spans="1:11" s="71" customFormat="1" ht="25.5" customHeight="1" thickBot="1">
      <c r="A82" s="174"/>
      <c r="B82" s="175"/>
      <c r="C82" s="179"/>
      <c r="D82" s="162"/>
      <c r="E82" s="162"/>
      <c r="F82" s="162"/>
      <c r="G82" s="162"/>
      <c r="H82" s="162"/>
      <c r="I82" s="162"/>
      <c r="J82" s="116" t="s">
        <v>159</v>
      </c>
      <c r="K82" s="116" t="s">
        <v>162</v>
      </c>
    </row>
    <row r="83" spans="1:11" s="71" customFormat="1" ht="15.75" customHeight="1" thickBot="1">
      <c r="A83" s="211">
        <v>1</v>
      </c>
      <c r="B83" s="211"/>
      <c r="C83" s="138">
        <v>2</v>
      </c>
      <c r="D83" s="116">
        <v>3</v>
      </c>
      <c r="E83" s="116">
        <v>4</v>
      </c>
      <c r="F83" s="116">
        <v>5</v>
      </c>
      <c r="G83" s="116">
        <v>6</v>
      </c>
      <c r="H83" s="116">
        <v>7</v>
      </c>
      <c r="I83" s="116">
        <v>8</v>
      </c>
      <c r="J83" s="116">
        <v>9</v>
      </c>
      <c r="K83" s="116">
        <v>10</v>
      </c>
    </row>
    <row r="84" spans="1:11" s="71" customFormat="1" ht="18.75" customHeight="1" thickBot="1">
      <c r="A84" s="223" t="s">
        <v>220</v>
      </c>
      <c r="B84" s="223"/>
      <c r="C84" s="146">
        <v>100</v>
      </c>
      <c r="D84" s="147" t="s">
        <v>163</v>
      </c>
      <c r="E84" s="144">
        <f>SUM(F84:J84)</f>
        <v>15117712.67</v>
      </c>
      <c r="F84" s="144">
        <f aca="true" t="shared" si="0" ref="F84:K84">SUM(F85:F92)</f>
        <v>14306152</v>
      </c>
      <c r="G84" s="144">
        <f t="shared" si="0"/>
        <v>792404.52</v>
      </c>
      <c r="H84" s="144">
        <f t="shared" si="0"/>
        <v>0</v>
      </c>
      <c r="I84" s="144">
        <f t="shared" si="0"/>
        <v>0</v>
      </c>
      <c r="J84" s="144">
        <f t="shared" si="0"/>
        <v>19156.15</v>
      </c>
      <c r="K84" s="144">
        <f t="shared" si="0"/>
        <v>0</v>
      </c>
    </row>
    <row r="85" spans="1:11" s="71" customFormat="1" ht="18" customHeight="1" thickBot="1">
      <c r="A85" s="224" t="s">
        <v>164</v>
      </c>
      <c r="B85" s="224"/>
      <c r="C85" s="138">
        <v>110</v>
      </c>
      <c r="D85" s="116">
        <v>120</v>
      </c>
      <c r="E85" s="120">
        <f aca="true" t="shared" si="1" ref="E85:E107">SUM(F85:J85)</f>
        <v>0</v>
      </c>
      <c r="F85" s="119"/>
      <c r="G85" s="119"/>
      <c r="H85" s="119"/>
      <c r="I85" s="119"/>
      <c r="J85" s="119"/>
      <c r="K85" s="119"/>
    </row>
    <row r="86" spans="1:11" s="71" customFormat="1" ht="15" customHeight="1" thickBot="1">
      <c r="A86" s="176" t="s">
        <v>247</v>
      </c>
      <c r="B86" s="176"/>
      <c r="C86" s="138">
        <v>120</v>
      </c>
      <c r="D86" s="116">
        <v>130</v>
      </c>
      <c r="E86" s="120">
        <f t="shared" si="1"/>
        <v>14320652</v>
      </c>
      <c r="F86" s="119">
        <f>15535665-1400000+170487</f>
        <v>14306152</v>
      </c>
      <c r="G86" s="119"/>
      <c r="H86" s="119"/>
      <c r="I86" s="119"/>
      <c r="J86" s="119">
        <v>14500</v>
      </c>
      <c r="K86" s="119"/>
    </row>
    <row r="87" spans="1:11" s="71" customFormat="1" ht="15" customHeight="1" thickBot="1">
      <c r="A87" s="156" t="s">
        <v>248</v>
      </c>
      <c r="B87" s="157"/>
      <c r="C87" s="141">
        <v>120</v>
      </c>
      <c r="D87" s="140">
        <v>130</v>
      </c>
      <c r="E87" s="120">
        <f t="shared" si="1"/>
        <v>0</v>
      </c>
      <c r="F87" s="120"/>
      <c r="G87" s="120"/>
      <c r="H87" s="120"/>
      <c r="I87" s="120"/>
      <c r="J87" s="120"/>
      <c r="K87" s="120"/>
    </row>
    <row r="88" spans="1:15" s="71" customFormat="1" ht="26.25" customHeight="1" thickBot="1">
      <c r="A88" s="176" t="s">
        <v>199</v>
      </c>
      <c r="B88" s="176"/>
      <c r="C88" s="141">
        <v>130</v>
      </c>
      <c r="D88" s="140">
        <v>140</v>
      </c>
      <c r="E88" s="120">
        <f t="shared" si="1"/>
        <v>0</v>
      </c>
      <c r="F88" s="120"/>
      <c r="G88" s="120"/>
      <c r="H88" s="120"/>
      <c r="I88" s="120"/>
      <c r="J88" s="120">
        <v>0</v>
      </c>
      <c r="K88" s="120"/>
      <c r="N88" s="122"/>
      <c r="O88" s="122">
        <f>E84-E93</f>
        <v>-286163.5099999998</v>
      </c>
    </row>
    <row r="89" spans="1:11" s="71" customFormat="1" ht="45.75" customHeight="1" thickBot="1">
      <c r="A89" s="176" t="s">
        <v>200</v>
      </c>
      <c r="B89" s="176"/>
      <c r="C89" s="141">
        <v>140</v>
      </c>
      <c r="D89" s="140">
        <v>180</v>
      </c>
      <c r="E89" s="120">
        <f t="shared" si="1"/>
        <v>0</v>
      </c>
      <c r="F89" s="120"/>
      <c r="G89" s="120"/>
      <c r="H89" s="120"/>
      <c r="I89" s="120"/>
      <c r="J89" s="120"/>
      <c r="K89" s="120"/>
    </row>
    <row r="90" spans="1:11" s="71" customFormat="1" ht="15.75" customHeight="1" thickBot="1">
      <c r="A90" s="176" t="s">
        <v>201</v>
      </c>
      <c r="B90" s="176"/>
      <c r="C90" s="141">
        <v>150</v>
      </c>
      <c r="D90" s="140">
        <v>180</v>
      </c>
      <c r="E90" s="120">
        <f t="shared" si="1"/>
        <v>792404.52</v>
      </c>
      <c r="F90" s="120"/>
      <c r="G90" s="120">
        <f>737130.5+199033+308+1570.07+1376.16+653.77-147666.98</f>
        <v>792404.52</v>
      </c>
      <c r="H90" s="120">
        <v>0</v>
      </c>
      <c r="I90" s="120"/>
      <c r="J90" s="120"/>
      <c r="K90" s="120"/>
    </row>
    <row r="91" spans="1:11" s="71" customFormat="1" ht="15.75" customHeight="1" thickBot="1">
      <c r="A91" s="156" t="s">
        <v>165</v>
      </c>
      <c r="B91" s="157"/>
      <c r="C91" s="138">
        <v>160</v>
      </c>
      <c r="D91" s="116">
        <v>180</v>
      </c>
      <c r="E91" s="120">
        <f t="shared" si="1"/>
        <v>4656.15</v>
      </c>
      <c r="F91" s="119"/>
      <c r="G91" s="119"/>
      <c r="H91" s="119"/>
      <c r="I91" s="119"/>
      <c r="J91" s="120">
        <f>3143.78+1512.37</f>
        <v>4656.15</v>
      </c>
      <c r="K91" s="119"/>
    </row>
    <row r="92" spans="1:11" s="71" customFormat="1" ht="17.25" customHeight="1" thickBot="1">
      <c r="A92" s="156" t="s">
        <v>166</v>
      </c>
      <c r="B92" s="157"/>
      <c r="C92" s="138">
        <v>180</v>
      </c>
      <c r="D92" s="116" t="s">
        <v>163</v>
      </c>
      <c r="E92" s="120">
        <f t="shared" si="1"/>
        <v>0</v>
      </c>
      <c r="F92" s="119"/>
      <c r="G92" s="119"/>
      <c r="H92" s="119"/>
      <c r="I92" s="119"/>
      <c r="J92" s="119">
        <v>0</v>
      </c>
      <c r="K92" s="119"/>
    </row>
    <row r="93" spans="1:11" s="71" customFormat="1" ht="12" customHeight="1" thickBot="1">
      <c r="A93" s="209" t="s">
        <v>167</v>
      </c>
      <c r="B93" s="210"/>
      <c r="C93" s="142">
        <v>200</v>
      </c>
      <c r="D93" s="143" t="s">
        <v>163</v>
      </c>
      <c r="E93" s="144">
        <f t="shared" si="1"/>
        <v>15403876.18</v>
      </c>
      <c r="F93" s="145">
        <f aca="true" t="shared" si="2" ref="F93:K93">F94+F97+F98+F102+F103+F104</f>
        <v>14572116.120000001</v>
      </c>
      <c r="G93" s="145">
        <f t="shared" si="2"/>
        <v>792404.52</v>
      </c>
      <c r="H93" s="145">
        <f t="shared" si="2"/>
        <v>0</v>
      </c>
      <c r="I93" s="145">
        <f t="shared" si="2"/>
        <v>0</v>
      </c>
      <c r="J93" s="145">
        <f t="shared" si="2"/>
        <v>39355.54</v>
      </c>
      <c r="K93" s="145">
        <f t="shared" si="2"/>
        <v>0</v>
      </c>
    </row>
    <row r="94" spans="1:11" s="71" customFormat="1" ht="16.5" customHeight="1" thickBot="1">
      <c r="A94" s="156" t="s">
        <v>168</v>
      </c>
      <c r="B94" s="157"/>
      <c r="C94" s="138">
        <v>210</v>
      </c>
      <c r="D94" s="116">
        <v>110</v>
      </c>
      <c r="E94" s="120">
        <f t="shared" si="1"/>
        <v>12136472.78</v>
      </c>
      <c r="F94" s="119">
        <f>F95+F96+1600+558.6</f>
        <v>11999329</v>
      </c>
      <c r="G94" s="119">
        <v>134000</v>
      </c>
      <c r="H94" s="119">
        <f>H95+H96</f>
        <v>0</v>
      </c>
      <c r="I94" s="119">
        <f>I95+I96</f>
        <v>0</v>
      </c>
      <c r="J94" s="119">
        <f>J95+J96</f>
        <v>3143.7799999999997</v>
      </c>
      <c r="K94" s="119">
        <f>K95+K96</f>
        <v>0</v>
      </c>
    </row>
    <row r="95" spans="1:11" s="71" customFormat="1" ht="15" customHeight="1" thickBot="1">
      <c r="A95" s="156" t="s">
        <v>262</v>
      </c>
      <c r="B95" s="157"/>
      <c r="C95" s="138">
        <v>211</v>
      </c>
      <c r="D95" s="116">
        <v>111</v>
      </c>
      <c r="E95" s="120">
        <f t="shared" si="1"/>
        <v>9217259.58</v>
      </c>
      <c r="F95" s="119">
        <v>9214845</v>
      </c>
      <c r="G95" s="119"/>
      <c r="H95" s="119"/>
      <c r="I95" s="119"/>
      <c r="J95" s="119">
        <v>2414.58</v>
      </c>
      <c r="K95" s="119"/>
    </row>
    <row r="96" spans="1:11" s="71" customFormat="1" ht="18" customHeight="1" thickBot="1">
      <c r="A96" s="156" t="s">
        <v>263</v>
      </c>
      <c r="B96" s="157"/>
      <c r="C96" s="138">
        <v>211</v>
      </c>
      <c r="D96" s="116">
        <v>119</v>
      </c>
      <c r="E96" s="120">
        <f t="shared" si="1"/>
        <v>2783054.6</v>
      </c>
      <c r="F96" s="119">
        <f>2782884-558.6</f>
        <v>2782325.4</v>
      </c>
      <c r="G96" s="119"/>
      <c r="H96" s="119"/>
      <c r="I96" s="119"/>
      <c r="J96" s="119">
        <v>729.2</v>
      </c>
      <c r="K96" s="119"/>
    </row>
    <row r="97" spans="1:11" s="71" customFormat="1" ht="16.5" customHeight="1" thickBot="1">
      <c r="A97" s="156" t="s">
        <v>169</v>
      </c>
      <c r="B97" s="157"/>
      <c r="C97" s="138">
        <v>220</v>
      </c>
      <c r="D97" s="116">
        <v>300</v>
      </c>
      <c r="E97" s="120">
        <f t="shared" si="1"/>
        <v>16000</v>
      </c>
      <c r="F97" s="119"/>
      <c r="G97" s="119">
        <v>16000</v>
      </c>
      <c r="H97" s="119"/>
      <c r="I97" s="119"/>
      <c r="J97" s="119"/>
      <c r="K97" s="119"/>
    </row>
    <row r="98" spans="1:11" s="71" customFormat="1" ht="15.75" customHeight="1" thickBot="1">
      <c r="A98" s="156" t="s">
        <v>170</v>
      </c>
      <c r="B98" s="157"/>
      <c r="C98" s="138">
        <v>230</v>
      </c>
      <c r="D98" s="116">
        <v>0</v>
      </c>
      <c r="E98" s="120">
        <f t="shared" si="1"/>
        <v>225285.37</v>
      </c>
      <c r="F98" s="119">
        <v>223773</v>
      </c>
      <c r="G98" s="119">
        <f>G99+G100+G101</f>
        <v>0</v>
      </c>
      <c r="H98" s="119">
        <f>H99+H100+H101</f>
        <v>0</v>
      </c>
      <c r="I98" s="119">
        <f>I99+I100+I101</f>
        <v>0</v>
      </c>
      <c r="J98" s="119">
        <f>J99+J100+J101</f>
        <v>1512.37</v>
      </c>
      <c r="K98" s="119">
        <f>K99+K100+K101</f>
        <v>0</v>
      </c>
    </row>
    <row r="99" spans="1:11" s="71" customFormat="1" ht="1.5" customHeight="1" hidden="1" thickBot="1">
      <c r="A99" s="156" t="s">
        <v>249</v>
      </c>
      <c r="B99" s="157"/>
      <c r="C99" s="138">
        <v>230</v>
      </c>
      <c r="D99" s="116">
        <v>851</v>
      </c>
      <c r="E99" s="120">
        <f t="shared" si="1"/>
        <v>211608</v>
      </c>
      <c r="F99" s="119">
        <v>211608</v>
      </c>
      <c r="G99" s="119"/>
      <c r="H99" s="119"/>
      <c r="I99" s="119"/>
      <c r="J99" s="119"/>
      <c r="K99" s="119"/>
    </row>
    <row r="100" spans="1:11" s="71" customFormat="1" ht="15.75" customHeight="1" hidden="1" thickBot="1">
      <c r="A100" s="156" t="s">
        <v>259</v>
      </c>
      <c r="B100" s="157"/>
      <c r="C100" s="138">
        <v>230</v>
      </c>
      <c r="D100" s="116">
        <v>852</v>
      </c>
      <c r="E100" s="120">
        <f t="shared" si="1"/>
        <v>1512.37</v>
      </c>
      <c r="F100" s="119"/>
      <c r="G100" s="119"/>
      <c r="H100" s="119"/>
      <c r="I100" s="119"/>
      <c r="J100" s="119">
        <v>1512.37</v>
      </c>
      <c r="K100" s="119"/>
    </row>
    <row r="101" spans="1:11" s="71" customFormat="1" ht="15.75" customHeight="1" hidden="1" thickBot="1">
      <c r="A101" s="156" t="s">
        <v>250</v>
      </c>
      <c r="B101" s="157"/>
      <c r="C101" s="138">
        <v>230</v>
      </c>
      <c r="D101" s="116">
        <v>853</v>
      </c>
      <c r="E101" s="120">
        <f t="shared" si="1"/>
        <v>5707</v>
      </c>
      <c r="F101" s="119">
        <v>5707</v>
      </c>
      <c r="G101" s="119"/>
      <c r="H101" s="119"/>
      <c r="I101" s="119"/>
      <c r="J101" s="119"/>
      <c r="K101" s="119"/>
    </row>
    <row r="102" spans="1:11" s="71" customFormat="1" ht="15.75" customHeight="1" thickBot="1">
      <c r="A102" s="156" t="s">
        <v>202</v>
      </c>
      <c r="B102" s="157"/>
      <c r="C102" s="141">
        <v>240</v>
      </c>
      <c r="D102" s="140">
        <v>0</v>
      </c>
      <c r="E102" s="120">
        <f t="shared" si="1"/>
        <v>0</v>
      </c>
      <c r="F102" s="120"/>
      <c r="G102" s="120"/>
      <c r="H102" s="120"/>
      <c r="I102" s="120"/>
      <c r="J102" s="120"/>
      <c r="K102" s="120"/>
    </row>
    <row r="103" spans="1:11" s="71" customFormat="1" ht="22.5" customHeight="1" thickBot="1">
      <c r="A103" s="156" t="s">
        <v>203</v>
      </c>
      <c r="B103" s="157"/>
      <c r="C103" s="141">
        <v>250</v>
      </c>
      <c r="D103" s="140">
        <v>0</v>
      </c>
      <c r="E103" s="120">
        <f t="shared" si="1"/>
        <v>0</v>
      </c>
      <c r="F103" s="120"/>
      <c r="G103" s="120"/>
      <c r="H103" s="120"/>
      <c r="I103" s="120"/>
      <c r="J103" s="120"/>
      <c r="K103" s="120"/>
    </row>
    <row r="104" spans="1:11" s="71" customFormat="1" ht="15" customHeight="1" thickBot="1">
      <c r="A104" s="156" t="s">
        <v>171</v>
      </c>
      <c r="B104" s="157"/>
      <c r="C104" s="138">
        <v>260</v>
      </c>
      <c r="D104" s="116">
        <v>0</v>
      </c>
      <c r="E104" s="120">
        <f t="shared" si="1"/>
        <v>3026118.0300000003</v>
      </c>
      <c r="F104" s="119">
        <f aca="true" t="shared" si="3" ref="F104:K104">SUM(F105:F107)</f>
        <v>2349014.12</v>
      </c>
      <c r="G104" s="119">
        <f t="shared" si="3"/>
        <v>642404.52</v>
      </c>
      <c r="H104" s="119">
        <f t="shared" si="3"/>
        <v>0</v>
      </c>
      <c r="I104" s="119">
        <f t="shared" si="3"/>
        <v>0</v>
      </c>
      <c r="J104" s="119">
        <f t="shared" si="3"/>
        <v>34699.39</v>
      </c>
      <c r="K104" s="119">
        <f t="shared" si="3"/>
        <v>0</v>
      </c>
    </row>
    <row r="105" spans="1:11" s="71" customFormat="1" ht="15.75" customHeight="1" thickBot="1">
      <c r="A105" s="156" t="s">
        <v>264</v>
      </c>
      <c r="B105" s="157"/>
      <c r="C105" s="138">
        <v>260</v>
      </c>
      <c r="D105" s="116">
        <v>243</v>
      </c>
      <c r="E105" s="120">
        <f t="shared" si="1"/>
        <v>307966</v>
      </c>
      <c r="F105" s="119"/>
      <c r="G105" s="119">
        <f>300000+4366+1570.07+1376.16+653.77</f>
        <v>307966</v>
      </c>
      <c r="H105" s="119"/>
      <c r="I105" s="119"/>
      <c r="J105" s="119"/>
      <c r="K105" s="119"/>
    </row>
    <row r="106" spans="1:11" s="71" customFormat="1" ht="15" customHeight="1" thickBot="1">
      <c r="A106" s="156" t="s">
        <v>264</v>
      </c>
      <c r="B106" s="157"/>
      <c r="C106" s="138">
        <v>260</v>
      </c>
      <c r="D106" s="116">
        <v>244</v>
      </c>
      <c r="E106" s="120">
        <f t="shared" si="1"/>
        <v>2718152.0300000003</v>
      </c>
      <c r="F106" s="119">
        <f>3578527.12-1400000+170487</f>
        <v>2349014.12</v>
      </c>
      <c r="G106" s="119">
        <f>282764.5+199033+308-147666.98</f>
        <v>334438.52</v>
      </c>
      <c r="H106" s="119"/>
      <c r="I106" s="119"/>
      <c r="J106" s="119">
        <v>34699.39</v>
      </c>
      <c r="K106" s="119"/>
    </row>
    <row r="107" spans="1:11" s="71" customFormat="1" ht="14.25" customHeight="1" thickBot="1">
      <c r="A107" s="156" t="s">
        <v>264</v>
      </c>
      <c r="B107" s="157"/>
      <c r="C107" s="138">
        <v>260</v>
      </c>
      <c r="D107" s="116">
        <v>407</v>
      </c>
      <c r="E107" s="120">
        <f t="shared" si="1"/>
        <v>0</v>
      </c>
      <c r="F107" s="119"/>
      <c r="G107" s="119"/>
      <c r="H107" s="119"/>
      <c r="I107" s="119"/>
      <c r="J107" s="119"/>
      <c r="K107" s="119"/>
    </row>
    <row r="108" spans="1:11" s="71" customFormat="1" ht="15.75" customHeight="1" thickBot="1">
      <c r="A108" s="207" t="s">
        <v>172</v>
      </c>
      <c r="B108" s="208"/>
      <c r="C108" s="117">
        <v>300</v>
      </c>
      <c r="D108" s="118" t="s">
        <v>163</v>
      </c>
      <c r="E108" s="119"/>
      <c r="F108" s="119"/>
      <c r="G108" s="119"/>
      <c r="H108" s="119"/>
      <c r="I108" s="119"/>
      <c r="J108" s="119"/>
      <c r="K108" s="119"/>
    </row>
    <row r="109" spans="1:11" s="71" customFormat="1" ht="12" customHeight="1" thickBot="1">
      <c r="A109" s="156" t="s">
        <v>173</v>
      </c>
      <c r="B109" s="157"/>
      <c r="C109" s="138">
        <v>310</v>
      </c>
      <c r="D109" s="116"/>
      <c r="E109" s="119"/>
      <c r="F109" s="119"/>
      <c r="G109" s="119"/>
      <c r="H109" s="119"/>
      <c r="I109" s="119"/>
      <c r="J109" s="119"/>
      <c r="K109" s="119"/>
    </row>
    <row r="110" spans="1:11" s="71" customFormat="1" ht="12" customHeight="1" thickBot="1">
      <c r="A110" s="156" t="s">
        <v>174</v>
      </c>
      <c r="B110" s="157"/>
      <c r="C110" s="138">
        <v>320</v>
      </c>
      <c r="D110" s="116"/>
      <c r="E110" s="119"/>
      <c r="F110" s="119"/>
      <c r="G110" s="119"/>
      <c r="H110" s="119"/>
      <c r="I110" s="119"/>
      <c r="J110" s="119"/>
      <c r="K110" s="119"/>
    </row>
    <row r="111" spans="1:11" s="71" customFormat="1" ht="13.5" customHeight="1" thickBot="1">
      <c r="A111" s="207" t="s">
        <v>175</v>
      </c>
      <c r="B111" s="208"/>
      <c r="C111" s="117">
        <v>400</v>
      </c>
      <c r="D111" s="118" t="s">
        <v>163</v>
      </c>
      <c r="E111" s="119"/>
      <c r="F111" s="119"/>
      <c r="G111" s="119"/>
      <c r="H111" s="119"/>
      <c r="I111" s="119"/>
      <c r="J111" s="119"/>
      <c r="K111" s="119"/>
    </row>
    <row r="112" spans="1:11" s="71" customFormat="1" ht="15.75" customHeight="1" thickBot="1">
      <c r="A112" s="156" t="s">
        <v>176</v>
      </c>
      <c r="B112" s="157"/>
      <c r="C112" s="138">
        <v>410</v>
      </c>
      <c r="D112" s="116"/>
      <c r="E112" s="119"/>
      <c r="F112" s="119"/>
      <c r="G112" s="119"/>
      <c r="H112" s="119"/>
      <c r="I112" s="119"/>
      <c r="J112" s="119"/>
      <c r="K112" s="119"/>
    </row>
    <row r="113" spans="1:11" s="71" customFormat="1" ht="15.75" customHeight="1" thickBot="1">
      <c r="A113" s="156" t="s">
        <v>177</v>
      </c>
      <c r="B113" s="157"/>
      <c r="C113" s="138">
        <v>420</v>
      </c>
      <c r="D113" s="116"/>
      <c r="E113" s="119"/>
      <c r="F113" s="119"/>
      <c r="G113" s="119"/>
      <c r="H113" s="119"/>
      <c r="I113" s="119"/>
      <c r="J113" s="119"/>
      <c r="K113" s="119"/>
    </row>
    <row r="114" spans="1:11" s="71" customFormat="1" ht="15.75" customHeight="1" thickBot="1">
      <c r="A114" s="156" t="s">
        <v>204</v>
      </c>
      <c r="B114" s="157"/>
      <c r="C114" s="141">
        <v>500</v>
      </c>
      <c r="D114" s="140" t="s">
        <v>178</v>
      </c>
      <c r="E114" s="120">
        <f>SUM(F114:J114)</f>
        <v>286163.51</v>
      </c>
      <c r="F114" s="120">
        <v>265964.12</v>
      </c>
      <c r="G114" s="120"/>
      <c r="H114" s="120"/>
      <c r="I114" s="120"/>
      <c r="J114" s="120">
        <v>20199.39</v>
      </c>
      <c r="K114" s="120"/>
    </row>
    <row r="115" spans="1:11" s="71" customFormat="1" ht="12" customHeight="1" thickBot="1">
      <c r="A115" s="156" t="s">
        <v>179</v>
      </c>
      <c r="B115" s="157"/>
      <c r="C115" s="138">
        <v>600</v>
      </c>
      <c r="D115" s="116" t="s">
        <v>163</v>
      </c>
      <c r="E115" s="119"/>
      <c r="F115" s="119"/>
      <c r="G115" s="119"/>
      <c r="H115" s="119"/>
      <c r="I115" s="119"/>
      <c r="J115" s="119"/>
      <c r="K115" s="119"/>
    </row>
    <row r="116" s="71" customFormat="1" ht="49.5" customHeight="1"/>
    <row r="117" s="71" customFormat="1" ht="17.25" customHeight="1" thickBot="1">
      <c r="A117" s="71" t="s">
        <v>180</v>
      </c>
    </row>
    <row r="118" spans="1:13" s="71" customFormat="1" ht="23.25" customHeight="1" thickBot="1">
      <c r="A118" s="211" t="s">
        <v>143</v>
      </c>
      <c r="B118" s="211"/>
      <c r="C118" s="177" t="s">
        <v>186</v>
      </c>
      <c r="D118" s="161" t="s">
        <v>239</v>
      </c>
      <c r="E118" s="194" t="s">
        <v>181</v>
      </c>
      <c r="F118" s="195"/>
      <c r="G118" s="195"/>
      <c r="H118" s="195"/>
      <c r="I118" s="195"/>
      <c r="J118" s="195"/>
      <c r="K118" s="195"/>
      <c r="L118" s="195"/>
      <c r="M118" s="196"/>
    </row>
    <row r="119" spans="1:13" s="71" customFormat="1" ht="12" thickBot="1">
      <c r="A119" s="211"/>
      <c r="B119" s="211"/>
      <c r="C119" s="178"/>
      <c r="D119" s="193"/>
      <c r="E119" s="200" t="s">
        <v>182</v>
      </c>
      <c r="F119" s="213"/>
      <c r="G119" s="201"/>
      <c r="H119" s="197" t="s">
        <v>160</v>
      </c>
      <c r="I119" s="198"/>
      <c r="J119" s="198"/>
      <c r="K119" s="198"/>
      <c r="L119" s="198"/>
      <c r="M119" s="199"/>
    </row>
    <row r="120" spans="1:13" s="71" customFormat="1" ht="56.25" customHeight="1" thickBot="1">
      <c r="A120" s="211"/>
      <c r="B120" s="211"/>
      <c r="C120" s="178"/>
      <c r="D120" s="193"/>
      <c r="E120" s="214"/>
      <c r="F120" s="215"/>
      <c r="G120" s="216"/>
      <c r="H120" s="220" t="s">
        <v>183</v>
      </c>
      <c r="I120" s="221"/>
      <c r="J120" s="222"/>
      <c r="K120" s="217" t="s">
        <v>240</v>
      </c>
      <c r="L120" s="218"/>
      <c r="M120" s="219"/>
    </row>
    <row r="121" spans="1:13" s="71" customFormat="1" ht="45.75" thickBot="1">
      <c r="A121" s="211"/>
      <c r="B121" s="211"/>
      <c r="C121" s="179"/>
      <c r="D121" s="162"/>
      <c r="E121" s="139" t="s">
        <v>265</v>
      </c>
      <c r="F121" s="140" t="s">
        <v>266</v>
      </c>
      <c r="G121" s="140" t="s">
        <v>267</v>
      </c>
      <c r="H121" s="139" t="s">
        <v>265</v>
      </c>
      <c r="I121" s="140" t="s">
        <v>266</v>
      </c>
      <c r="J121" s="140" t="s">
        <v>267</v>
      </c>
      <c r="K121" s="139" t="s">
        <v>265</v>
      </c>
      <c r="L121" s="140" t="s">
        <v>266</v>
      </c>
      <c r="M121" s="140" t="s">
        <v>267</v>
      </c>
    </row>
    <row r="122" spans="1:13" s="71" customFormat="1" ht="15.75" customHeight="1" thickBot="1">
      <c r="A122" s="211">
        <v>1</v>
      </c>
      <c r="B122" s="211"/>
      <c r="C122" s="78">
        <v>2</v>
      </c>
      <c r="D122" s="77">
        <v>3</v>
      </c>
      <c r="E122" s="77">
        <v>4</v>
      </c>
      <c r="F122" s="77">
        <v>5</v>
      </c>
      <c r="G122" s="77">
        <v>6</v>
      </c>
      <c r="H122" s="77">
        <v>7</v>
      </c>
      <c r="I122" s="77">
        <v>8</v>
      </c>
      <c r="J122" s="77">
        <v>9</v>
      </c>
      <c r="K122" s="77">
        <v>10</v>
      </c>
      <c r="L122" s="77">
        <v>11</v>
      </c>
      <c r="M122" s="77">
        <v>12</v>
      </c>
    </row>
    <row r="123" spans="1:13" s="71" customFormat="1" ht="21.75" customHeight="1" thickBot="1">
      <c r="A123" s="176" t="s">
        <v>184</v>
      </c>
      <c r="B123" s="176"/>
      <c r="C123" s="111">
        <v>1</v>
      </c>
      <c r="D123" s="96" t="s">
        <v>163</v>
      </c>
      <c r="E123" s="119">
        <f>E104</f>
        <v>3026118.0300000003</v>
      </c>
      <c r="F123" s="119">
        <f>SUM(F124:F127)</f>
        <v>2153306</v>
      </c>
      <c r="G123" s="119">
        <f>SUM(G124:G127)</f>
        <v>1949194</v>
      </c>
      <c r="H123" s="119">
        <f>H124+H125</f>
        <v>3026118.0300000003</v>
      </c>
      <c r="I123" s="119">
        <f>SUM(I124:I127)</f>
        <v>2153306</v>
      </c>
      <c r="J123" s="119">
        <f>SUM(J124:J127)</f>
        <v>1949194</v>
      </c>
      <c r="K123" s="119">
        <v>0</v>
      </c>
      <c r="L123" s="119">
        <v>0</v>
      </c>
      <c r="M123" s="119">
        <v>0</v>
      </c>
    </row>
    <row r="124" spans="1:13" s="71" customFormat="1" ht="29.25" customHeight="1">
      <c r="A124" s="176" t="s">
        <v>241</v>
      </c>
      <c r="B124" s="176"/>
      <c r="C124" s="112">
        <v>1001</v>
      </c>
      <c r="D124" s="97" t="s">
        <v>163</v>
      </c>
      <c r="E124" s="120">
        <f>526353.69+12362.5</f>
        <v>538716.19</v>
      </c>
      <c r="F124" s="120">
        <v>370000</v>
      </c>
      <c r="G124" s="120">
        <v>370000</v>
      </c>
      <c r="H124" s="120">
        <f>E124</f>
        <v>538716.19</v>
      </c>
      <c r="I124" s="120">
        <f>F124</f>
        <v>370000</v>
      </c>
      <c r="J124" s="120">
        <f>G124</f>
        <v>370000</v>
      </c>
      <c r="K124" s="120">
        <v>0</v>
      </c>
      <c r="L124" s="120">
        <v>0</v>
      </c>
      <c r="M124" s="120">
        <v>0</v>
      </c>
    </row>
    <row r="125" spans="1:13" s="71" customFormat="1" ht="27" customHeight="1">
      <c r="A125" s="176" t="s">
        <v>242</v>
      </c>
      <c r="B125" s="176"/>
      <c r="C125" s="98">
        <v>2001</v>
      </c>
      <c r="D125" s="98">
        <v>2018</v>
      </c>
      <c r="E125" s="121">
        <f>E123-E124</f>
        <v>2487401.8400000003</v>
      </c>
      <c r="F125" s="121"/>
      <c r="G125" s="121"/>
      <c r="H125" s="121">
        <f>E125</f>
        <v>2487401.8400000003</v>
      </c>
      <c r="I125" s="121"/>
      <c r="J125" s="121"/>
      <c r="K125" s="121">
        <v>0</v>
      </c>
      <c r="L125" s="121">
        <v>0</v>
      </c>
      <c r="M125" s="121">
        <v>0</v>
      </c>
    </row>
    <row r="126" spans="1:13" s="71" customFormat="1" ht="27" customHeight="1">
      <c r="A126" s="176" t="s">
        <v>242</v>
      </c>
      <c r="B126" s="176"/>
      <c r="C126" s="124">
        <v>2001</v>
      </c>
      <c r="D126" s="124">
        <v>2019</v>
      </c>
      <c r="E126" s="121"/>
      <c r="F126" s="121">
        <v>1783306</v>
      </c>
      <c r="G126" s="121"/>
      <c r="H126" s="121"/>
      <c r="I126" s="121">
        <f>F126</f>
        <v>1783306</v>
      </c>
      <c r="J126" s="121"/>
      <c r="K126" s="121">
        <v>0</v>
      </c>
      <c r="L126" s="121">
        <v>0</v>
      </c>
      <c r="M126" s="121">
        <v>0</v>
      </c>
    </row>
    <row r="127" spans="1:13" s="71" customFormat="1" ht="27" customHeight="1">
      <c r="A127" s="176" t="s">
        <v>242</v>
      </c>
      <c r="B127" s="176"/>
      <c r="C127" s="124">
        <v>2001</v>
      </c>
      <c r="D127" s="124">
        <v>2020</v>
      </c>
      <c r="E127" s="121"/>
      <c r="F127" s="121"/>
      <c r="G127" s="121">
        <v>1579194</v>
      </c>
      <c r="H127" s="121"/>
      <c r="I127" s="121"/>
      <c r="J127" s="121">
        <f>G127</f>
        <v>1579194</v>
      </c>
      <c r="K127" s="121">
        <v>0</v>
      </c>
      <c r="L127" s="121">
        <v>0</v>
      </c>
      <c r="M127" s="121">
        <v>0</v>
      </c>
    </row>
    <row r="128" spans="2:13" s="71" customFormat="1" ht="11.25"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</row>
    <row r="130" spans="1:13" ht="15.75">
      <c r="A130" s="191" t="s">
        <v>185</v>
      </c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</row>
    <row r="131" ht="12" thickBot="1"/>
    <row r="132" spans="1:5" ht="33" customHeight="1" thickBot="1">
      <c r="A132" s="211" t="s">
        <v>143</v>
      </c>
      <c r="B132" s="211"/>
      <c r="C132" s="94" t="s">
        <v>186</v>
      </c>
      <c r="D132" s="211" t="s">
        <v>243</v>
      </c>
      <c r="E132" s="211"/>
    </row>
    <row r="133" spans="1:5" ht="12" thickBot="1">
      <c r="A133" s="211">
        <v>1</v>
      </c>
      <c r="B133" s="211"/>
      <c r="C133" s="99">
        <v>2</v>
      </c>
      <c r="D133" s="229">
        <v>3</v>
      </c>
      <c r="E133" s="229"/>
    </row>
    <row r="134" spans="1:5" ht="13.5" customHeight="1" thickBot="1">
      <c r="A134" s="176" t="s">
        <v>187</v>
      </c>
      <c r="B134" s="176"/>
      <c r="C134" s="100">
        <v>10</v>
      </c>
      <c r="D134" s="230"/>
      <c r="E134" s="230"/>
    </row>
    <row r="135" spans="1:5" ht="13.5" customHeight="1">
      <c r="A135" s="176" t="s">
        <v>179</v>
      </c>
      <c r="B135" s="176"/>
      <c r="C135" s="101">
        <v>20</v>
      </c>
      <c r="D135" s="230"/>
      <c r="E135" s="230"/>
    </row>
    <row r="136" spans="1:5" ht="13.5" customHeight="1">
      <c r="A136" s="176" t="s">
        <v>188</v>
      </c>
      <c r="B136" s="176"/>
      <c r="C136" s="102">
        <v>30</v>
      </c>
      <c r="D136" s="230"/>
      <c r="E136" s="230"/>
    </row>
    <row r="137" spans="1:5" ht="13.5" customHeight="1">
      <c r="A137" s="176" t="s">
        <v>189</v>
      </c>
      <c r="B137" s="176"/>
      <c r="C137" s="102">
        <v>40</v>
      </c>
      <c r="D137" s="230"/>
      <c r="E137" s="230"/>
    </row>
    <row r="139" spans="1:13" ht="15.75">
      <c r="A139" s="191" t="s">
        <v>190</v>
      </c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</row>
    <row r="141" spans="1:5" ht="19.5" customHeight="1">
      <c r="A141" s="211" t="s">
        <v>143</v>
      </c>
      <c r="B141" s="211"/>
      <c r="C141" s="211"/>
      <c r="D141" s="95" t="s">
        <v>186</v>
      </c>
      <c r="E141" s="95" t="s">
        <v>191</v>
      </c>
    </row>
    <row r="142" spans="1:5" ht="11.25">
      <c r="A142" s="211">
        <v>1</v>
      </c>
      <c r="B142" s="211"/>
      <c r="C142" s="211"/>
      <c r="D142" s="95">
        <v>2</v>
      </c>
      <c r="E142" s="95">
        <v>3</v>
      </c>
    </row>
    <row r="143" spans="1:5" ht="11.25">
      <c r="A143" s="224" t="s">
        <v>192</v>
      </c>
      <c r="B143" s="224"/>
      <c r="C143" s="224"/>
      <c r="D143" s="98">
        <v>10</v>
      </c>
      <c r="E143" s="93"/>
    </row>
    <row r="144" spans="1:5" ht="33.75" customHeight="1">
      <c r="A144" s="224" t="s">
        <v>244</v>
      </c>
      <c r="B144" s="224"/>
      <c r="C144" s="224"/>
      <c r="D144" s="98">
        <v>20</v>
      </c>
      <c r="E144" s="93"/>
    </row>
    <row r="145" spans="1:5" ht="21.75" customHeight="1">
      <c r="A145" s="224" t="s">
        <v>193</v>
      </c>
      <c r="B145" s="224"/>
      <c r="C145" s="224"/>
      <c r="D145" s="98">
        <v>30</v>
      </c>
      <c r="E145" s="126"/>
    </row>
    <row r="148" spans="1:14" ht="14.25" customHeight="1">
      <c r="A148" s="231" t="s">
        <v>279</v>
      </c>
      <c r="B148" s="231"/>
      <c r="C148" s="106"/>
      <c r="D148" s="106"/>
      <c r="E148" s="108"/>
      <c r="F148" s="65" t="s">
        <v>280</v>
      </c>
      <c r="G148" s="62"/>
      <c r="H148" s="54"/>
      <c r="I148" s="54"/>
      <c r="J148" s="54"/>
      <c r="K148" s="54"/>
      <c r="L148" s="54"/>
      <c r="M148" s="54"/>
      <c r="N148" s="54"/>
    </row>
    <row r="149" spans="1:14" ht="12">
      <c r="A149" s="53"/>
      <c r="B149" s="53"/>
      <c r="C149" s="228" t="s">
        <v>137</v>
      </c>
      <c r="D149" s="228"/>
      <c r="E149" s="66"/>
      <c r="F149" s="67" t="s">
        <v>138</v>
      </c>
      <c r="G149" s="68"/>
      <c r="H149" s="53"/>
      <c r="I149" s="53"/>
      <c r="J149" s="53"/>
      <c r="K149" s="53"/>
      <c r="L149" s="53"/>
      <c r="M149" s="53"/>
      <c r="N149" s="53"/>
    </row>
    <row r="150" spans="1:14" ht="14.25" customHeight="1">
      <c r="A150" s="231" t="s">
        <v>257</v>
      </c>
      <c r="B150" s="231"/>
      <c r="C150" s="106"/>
      <c r="D150" s="106"/>
      <c r="E150" s="108"/>
      <c r="F150" s="65" t="s">
        <v>258</v>
      </c>
      <c r="G150" s="62"/>
      <c r="H150" s="54"/>
      <c r="I150" s="54"/>
      <c r="J150" s="54"/>
      <c r="K150" s="54"/>
      <c r="L150" s="54"/>
      <c r="M150" s="54"/>
      <c r="N150" s="54"/>
    </row>
    <row r="151" spans="1:14" ht="12">
      <c r="A151" s="53"/>
      <c r="B151" s="53"/>
      <c r="C151" s="228" t="s">
        <v>137</v>
      </c>
      <c r="D151" s="228"/>
      <c r="E151" s="66"/>
      <c r="F151" s="67" t="s">
        <v>138</v>
      </c>
      <c r="G151" s="68"/>
      <c r="H151" s="53"/>
      <c r="I151" s="53"/>
      <c r="J151" s="53"/>
      <c r="K151" s="53"/>
      <c r="L151" s="53"/>
      <c r="M151" s="53"/>
      <c r="N151" s="53"/>
    </row>
    <row r="152" spans="1:14" ht="14.25" customHeight="1">
      <c r="A152" s="232" t="s">
        <v>256</v>
      </c>
      <c r="B152" s="232"/>
      <c r="C152" s="107"/>
      <c r="D152" s="107"/>
      <c r="E152" s="109"/>
      <c r="F152" s="104" t="s">
        <v>255</v>
      </c>
      <c r="G152" s="105"/>
      <c r="H152" s="103"/>
      <c r="I152" s="103"/>
      <c r="J152" s="103"/>
      <c r="K152" s="103"/>
      <c r="L152" s="103"/>
      <c r="M152" s="103"/>
      <c r="N152" s="103"/>
    </row>
    <row r="153" spans="1:14" ht="12">
      <c r="A153" s="53"/>
      <c r="B153" s="53"/>
      <c r="C153" s="228" t="s">
        <v>137</v>
      </c>
      <c r="D153" s="228"/>
      <c r="E153" s="110"/>
      <c r="F153" s="67" t="s">
        <v>138</v>
      </c>
      <c r="G153" s="68"/>
      <c r="H153" s="53"/>
      <c r="I153" s="53"/>
      <c r="J153" s="53"/>
      <c r="K153" s="53"/>
      <c r="L153" s="53"/>
      <c r="M153" s="53"/>
      <c r="N153" s="53"/>
    </row>
  </sheetData>
  <sheetProtection/>
  <mergeCells count="142">
    <mergeCell ref="A134:B134"/>
    <mergeCell ref="A137:B137"/>
    <mergeCell ref="D137:E137"/>
    <mergeCell ref="A139:M139"/>
    <mergeCell ref="A141:C141"/>
    <mergeCell ref="A142:C142"/>
    <mergeCell ref="A136:B136"/>
    <mergeCell ref="D136:E136"/>
    <mergeCell ref="D135:E135"/>
    <mergeCell ref="A148:B148"/>
    <mergeCell ref="A150:B150"/>
    <mergeCell ref="A152:B152"/>
    <mergeCell ref="A143:C143"/>
    <mergeCell ref="A144:C144"/>
    <mergeCell ref="A145:C145"/>
    <mergeCell ref="G3:M3"/>
    <mergeCell ref="G5:H5"/>
    <mergeCell ref="G1:M1"/>
    <mergeCell ref="C149:D149"/>
    <mergeCell ref="C151:D151"/>
    <mergeCell ref="C153:D153"/>
    <mergeCell ref="D132:E132"/>
    <mergeCell ref="D133:E133"/>
    <mergeCell ref="D134:E134"/>
    <mergeCell ref="A27:C27"/>
    <mergeCell ref="A83:B83"/>
    <mergeCell ref="A84:B84"/>
    <mergeCell ref="A85:B85"/>
    <mergeCell ref="A103:B103"/>
    <mergeCell ref="A104:B104"/>
    <mergeCell ref="A101:B101"/>
    <mergeCell ref="A100:B100"/>
    <mergeCell ref="A89:B89"/>
    <mergeCell ref="A87:B87"/>
    <mergeCell ref="A102:B102"/>
    <mergeCell ref="A28:C28"/>
    <mergeCell ref="A126:B126"/>
    <mergeCell ref="A127:B127"/>
    <mergeCell ref="A130:M130"/>
    <mergeCell ref="E118:M118"/>
    <mergeCell ref="E119:G120"/>
    <mergeCell ref="H119:M119"/>
    <mergeCell ref="K120:M120"/>
    <mergeCell ref="H120:J120"/>
    <mergeCell ref="A97:B97"/>
    <mergeCell ref="A133:B133"/>
    <mergeCell ref="A105:B105"/>
    <mergeCell ref="A135:B135"/>
    <mergeCell ref="A106:B106"/>
    <mergeCell ref="A123:B123"/>
    <mergeCell ref="A124:B124"/>
    <mergeCell ref="A125:B125"/>
    <mergeCell ref="A118:B121"/>
    <mergeCell ref="A122:B122"/>
    <mergeCell ref="A132:B132"/>
    <mergeCell ref="A99:B99"/>
    <mergeCell ref="A107:B107"/>
    <mergeCell ref="A108:B108"/>
    <mergeCell ref="A92:B92"/>
    <mergeCell ref="A93:B93"/>
    <mergeCell ref="A94:B94"/>
    <mergeCell ref="A96:B96"/>
    <mergeCell ref="A31:M31"/>
    <mergeCell ref="H51:J51"/>
    <mergeCell ref="A109:B109"/>
    <mergeCell ref="A110:B110"/>
    <mergeCell ref="A111:B111"/>
    <mergeCell ref="A112:B112"/>
    <mergeCell ref="A90:B90"/>
    <mergeCell ref="A91:B91"/>
    <mergeCell ref="A95:B95"/>
    <mergeCell ref="A98:B98"/>
    <mergeCell ref="G81:G82"/>
    <mergeCell ref="J81:K81"/>
    <mergeCell ref="C118:C121"/>
    <mergeCell ref="D118:D121"/>
    <mergeCell ref="L21:M21"/>
    <mergeCell ref="A41:M41"/>
    <mergeCell ref="A43:M43"/>
    <mergeCell ref="B66:E66"/>
    <mergeCell ref="B67:E67"/>
    <mergeCell ref="D20:I21"/>
    <mergeCell ref="A76:M76"/>
    <mergeCell ref="B68:E68"/>
    <mergeCell ref="D27:I28"/>
    <mergeCell ref="L20:M20"/>
    <mergeCell ref="L17:M17"/>
    <mergeCell ref="D79:D82"/>
    <mergeCell ref="E79:K79"/>
    <mergeCell ref="E80:E82"/>
    <mergeCell ref="F80:K80"/>
    <mergeCell ref="F81:F82"/>
    <mergeCell ref="J6:M6"/>
    <mergeCell ref="A12:F12"/>
    <mergeCell ref="H81:H82"/>
    <mergeCell ref="A39:E39"/>
    <mergeCell ref="L15:M15"/>
    <mergeCell ref="L16:M16"/>
    <mergeCell ref="A33:M33"/>
    <mergeCell ref="A20:C20"/>
    <mergeCell ref="A21:C21"/>
    <mergeCell ref="A50:M50"/>
    <mergeCell ref="B72:E72"/>
    <mergeCell ref="B63:E63"/>
    <mergeCell ref="B64:E64"/>
    <mergeCell ref="B65:E65"/>
    <mergeCell ref="B55:E55"/>
    <mergeCell ref="A14:C14"/>
    <mergeCell ref="A15:C15"/>
    <mergeCell ref="D14:I15"/>
    <mergeCell ref="A17:C17"/>
    <mergeCell ref="A18:C18"/>
    <mergeCell ref="A79:B82"/>
    <mergeCell ref="L19:M19"/>
    <mergeCell ref="A86:B86"/>
    <mergeCell ref="A88:B88"/>
    <mergeCell ref="C79:C82"/>
    <mergeCell ref="A23:C23"/>
    <mergeCell ref="A24:C24"/>
    <mergeCell ref="D23:I25"/>
    <mergeCell ref="B62:E62"/>
    <mergeCell ref="B69:E69"/>
    <mergeCell ref="B58:E58"/>
    <mergeCell ref="B59:E59"/>
    <mergeCell ref="B60:E60"/>
    <mergeCell ref="K4:L4"/>
    <mergeCell ref="L18:M18"/>
    <mergeCell ref="B73:E73"/>
    <mergeCell ref="B70:E70"/>
    <mergeCell ref="B71:E71"/>
    <mergeCell ref="L13:M13"/>
    <mergeCell ref="L14:M14"/>
    <mergeCell ref="A113:B113"/>
    <mergeCell ref="A114:B114"/>
    <mergeCell ref="A115:B115"/>
    <mergeCell ref="G2:M2"/>
    <mergeCell ref="A10:M10"/>
    <mergeCell ref="A11:M11"/>
    <mergeCell ref="I81:I82"/>
    <mergeCell ref="B61:E61"/>
    <mergeCell ref="B56:E56"/>
    <mergeCell ref="B57:E57"/>
  </mergeCells>
  <printOptions horizontalCentered="1" verticalCentered="1"/>
  <pageMargins left="0.2755905511811024" right="0" top="0.15748031496062992" bottom="0.3937007874015748" header="0.31496062992125984" footer="0.2755905511811024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PodsevnayaGB</dc:creator>
  <cp:keywords/>
  <dc:description/>
  <cp:lastModifiedBy>PodsevnayaGB</cp:lastModifiedBy>
  <cp:lastPrinted>2018-07-31T09:25:01Z</cp:lastPrinted>
  <dcterms:created xsi:type="dcterms:W3CDTF">2006-09-28T05:33:49Z</dcterms:created>
  <dcterms:modified xsi:type="dcterms:W3CDTF">2018-08-20T12:33:30Z</dcterms:modified>
  <cp:category/>
  <cp:version/>
  <cp:contentType/>
  <cp:contentStatus/>
</cp:coreProperties>
</file>